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6" rupBuild="17329"/>
  <workbookPr/>
  <mc:AlternateContent xmlns:mc="http://schemas.openxmlformats.org/markup-compatibility/2006">
    <mc:Choice Requires="x15">
      <x15ac:absPath xmlns:x15ac="http://schemas.microsoft.com/office/spreadsheetml/2010/11/ac" url="https://foasky-my.sharepoint.com/personal/lesk_foa_dk/Documents/"/>
    </mc:Choice>
  </mc:AlternateContent>
  <bookViews>
    <workbookView xWindow="0" yWindow="0" windowWidth="27315" windowHeight="20475" activeTab="1"/>
  </bookViews>
  <sheets>
    <sheet name="Forside" sheetId="1" r:id="rId1"/>
    <sheet name="Noter" sheetId="4" r:id="rId2"/>
    <sheet name="Data" sheetId="5" r:id="rId3"/>
  </sheets>
  <definedNames>
    <definedName name="_xlnm.Print_Area" localSheetId="0">Forside!$A$1:$L$35</definedName>
    <definedName name="_xlnm.Print_Area" localSheetId="1">Noter!$A$1:$I$125</definedName>
  </definedNames>
  <calcPr calcId="171026" concurrentCalc="0"/>
  <extLst>
    <ext xmlns:x14="http://schemas.microsoft.com/office/spreadsheetml/2009/9/main" uri="{79F54976-1DA5-4618-B147-4CDE4B953A38}">
      <x14:workbookPr defaultImageDpi="32767"/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G48" i="4" l="1"/>
  <c r="H13" i="1"/>
  <c r="H11" i="1"/>
  <c r="H12" i="1"/>
  <c r="H14" i="1"/>
  <c r="H15" i="1"/>
  <c r="H16" i="1"/>
  <c r="H17" i="1"/>
  <c r="H18" i="1"/>
  <c r="H7" i="1"/>
  <c r="G18" i="4"/>
  <c r="H8" i="1"/>
  <c r="H9" i="1"/>
  <c r="H20" i="1"/>
  <c r="H22" i="1"/>
  <c r="G117" i="4"/>
  <c r="H25" i="1"/>
  <c r="H24" i="1"/>
  <c r="H27" i="1"/>
  <c r="H29" i="1"/>
  <c r="H33" i="1"/>
  <c r="K29" i="1"/>
  <c r="I55" i="4"/>
  <c r="I101" i="4"/>
  <c r="G24" i="4"/>
  <c r="G23" i="4"/>
  <c r="G21" i="4"/>
  <c r="H6" i="1"/>
  <c r="H21" i="4"/>
  <c r="I106" i="4"/>
  <c r="K20" i="1"/>
  <c r="H98" i="4"/>
  <c r="I17" i="1"/>
  <c r="D17" i="1"/>
  <c r="G106" i="4"/>
  <c r="H59" i="4"/>
  <c r="I14" i="1"/>
  <c r="D14" i="1"/>
  <c r="I25" i="1"/>
  <c r="H117" i="4"/>
  <c r="I117" i="4"/>
  <c r="K25" i="1"/>
  <c r="C119" i="4"/>
  <c r="C29" i="1"/>
  <c r="E119" i="4"/>
  <c r="F29" i="1"/>
  <c r="F119" i="4"/>
  <c r="D119" i="4"/>
  <c r="H10" i="4"/>
  <c r="I7" i="1"/>
  <c r="D7" i="1"/>
  <c r="H18" i="4"/>
  <c r="I8" i="1"/>
  <c r="D8" i="1"/>
  <c r="H30" i="4"/>
  <c r="I11" i="1"/>
  <c r="H36" i="4"/>
  <c r="I12" i="1"/>
  <c r="D12" i="1"/>
  <c r="H81" i="4"/>
  <c r="I15" i="1"/>
  <c r="D15" i="1"/>
  <c r="H87" i="4"/>
  <c r="H106" i="4"/>
  <c r="I20" i="1"/>
  <c r="D20" i="1"/>
  <c r="H112" i="4"/>
  <c r="I24" i="1"/>
  <c r="D24" i="1"/>
  <c r="F112" i="4"/>
  <c r="G24" i="1"/>
  <c r="G111" i="4"/>
  <c r="F105" i="4"/>
  <c r="F101" i="4"/>
  <c r="F98" i="4"/>
  <c r="G17" i="1"/>
  <c r="G95" i="4"/>
  <c r="G98" i="4"/>
  <c r="F84" i="4"/>
  <c r="F87" i="4"/>
  <c r="G16" i="1"/>
  <c r="G87" i="4"/>
  <c r="F81" i="4"/>
  <c r="G15" i="1"/>
  <c r="G64" i="4"/>
  <c r="G76" i="4"/>
  <c r="G77" i="4"/>
  <c r="C68" i="4"/>
  <c r="E68" i="4"/>
  <c r="F59" i="4"/>
  <c r="G14" i="1"/>
  <c r="F48" i="4"/>
  <c r="G13" i="1"/>
  <c r="H43" i="4"/>
  <c r="H44" i="4"/>
  <c r="H45" i="4"/>
  <c r="H46" i="4"/>
  <c r="H42" i="4"/>
  <c r="F36" i="4"/>
  <c r="G12" i="1"/>
  <c r="F18" i="4"/>
  <c r="G8" i="1"/>
  <c r="G16" i="4"/>
  <c r="G13" i="4"/>
  <c r="F9" i="4"/>
  <c r="F8" i="4"/>
  <c r="F10" i="4"/>
  <c r="G7" i="1"/>
  <c r="G6" i="1"/>
  <c r="G9" i="1"/>
  <c r="C111" i="4"/>
  <c r="C110" i="4"/>
  <c r="C109" i="4"/>
  <c r="E111" i="4"/>
  <c r="E110" i="4"/>
  <c r="E109" i="4"/>
  <c r="E112" i="4"/>
  <c r="F24" i="1"/>
  <c r="J24" i="1"/>
  <c r="D111" i="4"/>
  <c r="C105" i="4"/>
  <c r="C101" i="4"/>
  <c r="C106" i="4"/>
  <c r="C20" i="1"/>
  <c r="E105" i="4"/>
  <c r="E101" i="4"/>
  <c r="E97" i="4"/>
  <c r="E96" i="4"/>
  <c r="E95" i="4"/>
  <c r="E94" i="4"/>
  <c r="C97" i="4"/>
  <c r="C96" i="4"/>
  <c r="C95" i="4"/>
  <c r="C94" i="4"/>
  <c r="D96" i="4"/>
  <c r="D94" i="4"/>
  <c r="C79" i="4"/>
  <c r="E79" i="4"/>
  <c r="D79" i="4"/>
  <c r="D78" i="4"/>
  <c r="E78" i="4"/>
  <c r="C78" i="4"/>
  <c r="D77" i="4"/>
  <c r="E77" i="4"/>
  <c r="C77" i="4"/>
  <c r="E76" i="4"/>
  <c r="C76" i="4"/>
  <c r="C75" i="4"/>
  <c r="E75" i="4"/>
  <c r="D75" i="4"/>
  <c r="C74" i="4"/>
  <c r="E74" i="4"/>
  <c r="D74" i="4"/>
  <c r="C73" i="4"/>
  <c r="E73" i="4"/>
  <c r="C72" i="4"/>
  <c r="E72" i="4"/>
  <c r="D72" i="4"/>
  <c r="C71" i="4"/>
  <c r="E71" i="4"/>
  <c r="D71" i="4"/>
  <c r="E70" i="4"/>
  <c r="C70" i="4"/>
  <c r="D70" i="4"/>
  <c r="E69" i="4"/>
  <c r="C69" i="4"/>
  <c r="E67" i="4"/>
  <c r="C67" i="4"/>
  <c r="E66" i="4"/>
  <c r="C66" i="4"/>
  <c r="D65" i="4"/>
  <c r="E65" i="4"/>
  <c r="C65" i="4"/>
  <c r="C64" i="4"/>
  <c r="E64" i="4"/>
  <c r="C63" i="4"/>
  <c r="E63" i="4"/>
  <c r="D63" i="4"/>
  <c r="C62" i="4"/>
  <c r="C81" i="4"/>
  <c r="C15" i="1"/>
  <c r="E62" i="4"/>
  <c r="E81" i="4"/>
  <c r="F15" i="1"/>
  <c r="J15" i="1"/>
  <c r="C57" i="4"/>
  <c r="E57" i="4"/>
  <c r="C56" i="4"/>
  <c r="E56" i="4"/>
  <c r="C55" i="4"/>
  <c r="E55" i="4"/>
  <c r="D55" i="4"/>
  <c r="C54" i="4"/>
  <c r="E54" i="4"/>
  <c r="D54" i="4"/>
  <c r="C53" i="4"/>
  <c r="E53" i="4"/>
  <c r="D53" i="4"/>
  <c r="E52" i="4"/>
  <c r="C52" i="4"/>
  <c r="D52" i="4"/>
  <c r="D51" i="4"/>
  <c r="C47" i="4"/>
  <c r="C46" i="4"/>
  <c r="C45" i="4"/>
  <c r="C43" i="4"/>
  <c r="C42" i="4"/>
  <c r="C39" i="4"/>
  <c r="E47" i="4"/>
  <c r="E46" i="4"/>
  <c r="E45" i="4"/>
  <c r="E43" i="4"/>
  <c r="E42" i="4"/>
  <c r="E39" i="4"/>
  <c r="E48" i="4"/>
  <c r="F13" i="1"/>
  <c r="J13" i="1"/>
  <c r="D47" i="4"/>
  <c r="D46" i="4"/>
  <c r="D45" i="4"/>
  <c r="E35" i="4"/>
  <c r="D35" i="4"/>
  <c r="E34" i="4"/>
  <c r="F97" i="5"/>
  <c r="F113" i="5"/>
  <c r="F361" i="5"/>
  <c r="F446" i="5"/>
  <c r="D6" i="1"/>
  <c r="I29" i="1"/>
  <c r="D29" i="1"/>
  <c r="I16" i="1"/>
  <c r="D16" i="1"/>
  <c r="D58" i="4"/>
  <c r="D109" i="4"/>
  <c r="D110" i="4"/>
  <c r="D105" i="4"/>
  <c r="D95" i="4"/>
  <c r="D97" i="4"/>
  <c r="D86" i="4"/>
  <c r="D84" i="4"/>
  <c r="D87" i="4"/>
  <c r="D62" i="4"/>
  <c r="D64" i="4"/>
  <c r="D66" i="4"/>
  <c r="D67" i="4"/>
  <c r="D68" i="4"/>
  <c r="D69" i="4"/>
  <c r="D73" i="4"/>
  <c r="D76" i="4"/>
  <c r="D39" i="4"/>
  <c r="D56" i="4"/>
  <c r="D43" i="4"/>
  <c r="D23" i="4"/>
  <c r="D25" i="4"/>
  <c r="D26" i="4"/>
  <c r="D13" i="4"/>
  <c r="D15" i="4"/>
  <c r="D17" i="4"/>
  <c r="D8" i="4"/>
  <c r="D10" i="4"/>
  <c r="B29" i="1"/>
  <c r="B24" i="1"/>
  <c r="B20" i="1"/>
  <c r="B17" i="1"/>
  <c r="B16" i="1"/>
  <c r="B15" i="1"/>
  <c r="B14" i="1"/>
  <c r="B13" i="1"/>
  <c r="B12" i="1"/>
  <c r="B11" i="1"/>
  <c r="B8" i="1"/>
  <c r="B7" i="1"/>
  <c r="E86" i="4"/>
  <c r="C86" i="4"/>
  <c r="E84" i="4"/>
  <c r="E87" i="4"/>
  <c r="F16" i="1"/>
  <c r="J16" i="1"/>
  <c r="C84" i="4"/>
  <c r="C87" i="4"/>
  <c r="C16" i="1"/>
  <c r="C51" i="4"/>
  <c r="E51" i="4"/>
  <c r="C35" i="4"/>
  <c r="C34" i="4"/>
  <c r="C29" i="4"/>
  <c r="C27" i="4"/>
  <c r="E29" i="4"/>
  <c r="D29" i="4"/>
  <c r="E27" i="4"/>
  <c r="D27" i="4"/>
  <c r="C26" i="4"/>
  <c r="C25" i="4"/>
  <c r="E26" i="4"/>
  <c r="E25" i="4"/>
  <c r="C24" i="4"/>
  <c r="E24" i="4"/>
  <c r="C23" i="4"/>
  <c r="E23" i="4"/>
  <c r="C21" i="4"/>
  <c r="F21" i="4"/>
  <c r="E21" i="4"/>
  <c r="C17" i="4"/>
  <c r="E17" i="4"/>
  <c r="C15" i="4"/>
  <c r="E15" i="4"/>
  <c r="E13" i="4"/>
  <c r="C9" i="4"/>
  <c r="E9" i="4"/>
  <c r="E8" i="4"/>
  <c r="C6" i="1"/>
  <c r="F6" i="1"/>
  <c r="J6" i="1"/>
  <c r="D42" i="4"/>
  <c r="D44" i="4"/>
  <c r="C8" i="4"/>
  <c r="C10" i="4"/>
  <c r="C7" i="1"/>
  <c r="C13" i="4"/>
  <c r="D16" i="4"/>
  <c r="I87" i="4"/>
  <c r="K16" i="1"/>
  <c r="I10" i="4"/>
  <c r="K7" i="1"/>
  <c r="E36" i="4"/>
  <c r="F12" i="1"/>
  <c r="J12" i="1"/>
  <c r="I36" i="4"/>
  <c r="K12" i="1"/>
  <c r="E30" i="4"/>
  <c r="F11" i="1"/>
  <c r="I98" i="4"/>
  <c r="K17" i="1"/>
  <c r="I18" i="4"/>
  <c r="K8" i="1"/>
  <c r="I112" i="4"/>
  <c r="K24" i="1"/>
  <c r="D34" i="4"/>
  <c r="D24" i="4"/>
  <c r="E10" i="4"/>
  <c r="F7" i="1"/>
  <c r="G10" i="4"/>
  <c r="G36" i="4"/>
  <c r="G59" i="4"/>
  <c r="G81" i="4"/>
  <c r="I59" i="4"/>
  <c r="K14" i="1"/>
  <c r="D57" i="4"/>
  <c r="I48" i="4"/>
  <c r="K13" i="1"/>
  <c r="I81" i="4"/>
  <c r="K15" i="1"/>
  <c r="G29" i="1"/>
  <c r="I30" i="4"/>
  <c r="K11" i="1"/>
  <c r="D112" i="4"/>
  <c r="D98" i="4"/>
  <c r="K9" i="1"/>
  <c r="C30" i="4"/>
  <c r="C11" i="1"/>
  <c r="E59" i="4"/>
  <c r="F14" i="1"/>
  <c r="J14" i="1"/>
  <c r="D81" i="4"/>
  <c r="C98" i="4"/>
  <c r="C17" i="1"/>
  <c r="E98" i="4"/>
  <c r="F17" i="1"/>
  <c r="J17" i="1"/>
  <c r="E106" i="4"/>
  <c r="F20" i="1"/>
  <c r="J20" i="1"/>
  <c r="C112" i="4"/>
  <c r="C24" i="1"/>
  <c r="C18" i="4"/>
  <c r="C8" i="1"/>
  <c r="C9" i="1"/>
  <c r="C36" i="4"/>
  <c r="C12" i="1"/>
  <c r="C48" i="4"/>
  <c r="C13" i="1"/>
  <c r="C59" i="4"/>
  <c r="C14" i="1"/>
  <c r="D18" i="4"/>
  <c r="F106" i="4"/>
  <c r="G20" i="1"/>
  <c r="D48" i="4"/>
  <c r="D36" i="4"/>
  <c r="D59" i="4"/>
  <c r="G112" i="4"/>
  <c r="E18" i="4"/>
  <c r="F8" i="1"/>
  <c r="J8" i="1"/>
  <c r="D101" i="4"/>
  <c r="D106" i="4"/>
  <c r="F23" i="4"/>
  <c r="F30" i="4"/>
  <c r="G11" i="1"/>
  <c r="G18" i="1"/>
  <c r="G22" i="1"/>
  <c r="G27" i="1"/>
  <c r="G33" i="1"/>
  <c r="H48" i="4"/>
  <c r="I13" i="1"/>
  <c r="D13" i="1"/>
  <c r="D11" i="1"/>
  <c r="D18" i="1"/>
  <c r="C18" i="1"/>
  <c r="C22" i="1"/>
  <c r="C27" i="1"/>
  <c r="C33" i="1"/>
  <c r="F9" i="1"/>
  <c r="J7" i="1"/>
  <c r="J9" i="1"/>
  <c r="F18" i="1"/>
  <c r="J11" i="1"/>
  <c r="K18" i="1"/>
  <c r="G30" i="4"/>
  <c r="D21" i="4"/>
  <c r="D30" i="4"/>
  <c r="D9" i="1"/>
  <c r="I9" i="1"/>
  <c r="E6" i="1"/>
  <c r="K22" i="1"/>
  <c r="K27" i="1"/>
  <c r="K33" i="1"/>
  <c r="J18" i="1"/>
  <c r="J22" i="1"/>
  <c r="J27" i="1"/>
  <c r="J33" i="1"/>
  <c r="D22" i="1"/>
  <c r="D27" i="1"/>
  <c r="D33" i="1"/>
  <c r="I18" i="1"/>
  <c r="I22" i="1"/>
  <c r="I27" i="1"/>
  <c r="I33" i="1"/>
  <c r="E11" i="1"/>
  <c r="F22" i="1"/>
  <c r="F27" i="1"/>
  <c r="F33" i="1"/>
</calcChain>
</file>

<file path=xl/sharedStrings.xml><?xml version="1.0" encoding="utf-8"?>
<sst xmlns="http://schemas.openxmlformats.org/spreadsheetml/2006/main" count="949" uniqueCount="486">
  <si>
    <t>FOA Mariagerfjord økonomi</t>
  </si>
  <si>
    <t>Note</t>
  </si>
  <si>
    <t>Kontingent</t>
  </si>
  <si>
    <t>Andre indtægter</t>
  </si>
  <si>
    <t>TR-uddannelse</t>
  </si>
  <si>
    <t>Indtægter</t>
  </si>
  <si>
    <t>Personaleomkostninger</t>
  </si>
  <si>
    <t>Kontingenter og tilskud m.v.</t>
  </si>
  <si>
    <t>Møder og kursusaktiviteter</t>
  </si>
  <si>
    <t>Ejendommens drift</t>
  </si>
  <si>
    <t>Andre udgifter</t>
  </si>
  <si>
    <t>Refunderet af OAA</t>
  </si>
  <si>
    <t>Resultat før skat</t>
  </si>
  <si>
    <t>Foreningsskat</t>
  </si>
  <si>
    <t>Årets resultat</t>
  </si>
  <si>
    <t>Stillingsmandsgodtgørelse</t>
  </si>
  <si>
    <t>Diverse indtægter</t>
  </si>
  <si>
    <t>Administration og forplejning TR</t>
  </si>
  <si>
    <t>Salg af skolebøger</t>
  </si>
  <si>
    <t>TR-uddannelsesmidler</t>
  </si>
  <si>
    <t>Regulering fra tidligere år</t>
  </si>
  <si>
    <t>Lønninger</t>
  </si>
  <si>
    <t>Pensioner</t>
  </si>
  <si>
    <t>Lønsumsafgift</t>
  </si>
  <si>
    <t>LO</t>
  </si>
  <si>
    <t>Andre kontingenter</t>
  </si>
  <si>
    <t>Administrationsomkostninger</t>
  </si>
  <si>
    <t>Telefon, mobil og bredbånd</t>
  </si>
  <si>
    <t>Porto</t>
  </si>
  <si>
    <t>Kassedifferencer</t>
  </si>
  <si>
    <t>Serviceaftale, EDB-omkostninger m.v.</t>
  </si>
  <si>
    <t>EDB-bogføring m.v.</t>
  </si>
  <si>
    <t>Forsikringer</t>
  </si>
  <si>
    <t>Revision</t>
  </si>
  <si>
    <t>Regnskabsmæssig assistance</t>
  </si>
  <si>
    <t>Annoncer</t>
  </si>
  <si>
    <t>Generalforsamling</t>
  </si>
  <si>
    <t>Bestyrelsesmøder</t>
  </si>
  <si>
    <t>Mødeudgifter</t>
  </si>
  <si>
    <t>Social- og sundhedsektor</t>
  </si>
  <si>
    <t>Teknik- og servicesektor</t>
  </si>
  <si>
    <t>Kost- og servicesektor</t>
  </si>
  <si>
    <t>Pædagogisk sektor</t>
  </si>
  <si>
    <t>Seniorer</t>
  </si>
  <si>
    <t>Aktivitetsudvalg</t>
  </si>
  <si>
    <t>Ejendomsskatter</t>
  </si>
  <si>
    <t>El og vand</t>
  </si>
  <si>
    <t>Varme</t>
  </si>
  <si>
    <t>Renovation, vinduespolering og måtteservice</t>
  </si>
  <si>
    <t>Alarm</t>
  </si>
  <si>
    <t>Lommebøger</t>
  </si>
  <si>
    <t>Agitation</t>
  </si>
  <si>
    <t>PR-artikler</t>
  </si>
  <si>
    <t>Repræsentation, blomster og gaver</t>
  </si>
  <si>
    <t>Andel, Husleje</t>
  </si>
  <si>
    <t>Andel, indvendig vedligeholdelse</t>
  </si>
  <si>
    <t>Andel, ejendommens fællesudgifter</t>
  </si>
  <si>
    <t>Andel, varme</t>
  </si>
  <si>
    <t>Andel, kontorhold</t>
  </si>
  <si>
    <t>Budget</t>
  </si>
  <si>
    <t>FOA Mariagerfjord</t>
  </si>
  <si>
    <t>Standardbalance</t>
  </si>
  <si>
    <t>Konto</t>
  </si>
  <si>
    <t>Navn</t>
  </si>
  <si>
    <t>Resultatopgørelse</t>
  </si>
  <si>
    <t>INDTÆGTER</t>
  </si>
  <si>
    <t>KONTINGENTER</t>
  </si>
  <si>
    <t>Kontingentindtægter</t>
  </si>
  <si>
    <t>I ALT KONTINGENTER</t>
  </si>
  <si>
    <t>ANDRE INDTÆGTER</t>
  </si>
  <si>
    <t>TR-midler</t>
  </si>
  <si>
    <t>AKUT i øvrigt</t>
  </si>
  <si>
    <t>Regions elev kontingent</t>
  </si>
  <si>
    <t>Øvrige indtægter</t>
  </si>
  <si>
    <t>Salg af bøger</t>
  </si>
  <si>
    <t>I ALT ANDRE INDTÆGTER</t>
  </si>
  <si>
    <t>I ALT INDTÆGTER</t>
  </si>
  <si>
    <t>UDGIFTER</t>
  </si>
  <si>
    <t>LØNNINGER</t>
  </si>
  <si>
    <t>Lønninger A-indkomst</t>
  </si>
  <si>
    <t>Feriepenge/tillæg (A-indkomst)</t>
  </si>
  <si>
    <t>Pension / arbejdsgiver</t>
  </si>
  <si>
    <t>ATP / Arbejdsgiver</t>
  </si>
  <si>
    <t>Feriepengeforpligtelse</t>
  </si>
  <si>
    <t>AER</t>
  </si>
  <si>
    <t>Koop Barsel forsikring</t>
  </si>
  <si>
    <t>Finansieringsbidrag</t>
  </si>
  <si>
    <t>Refusioner</t>
  </si>
  <si>
    <t>Syge-/kursusrefusioner</t>
  </si>
  <si>
    <t>Refusion Metal</t>
  </si>
  <si>
    <t>I  ALT REFUSIONER</t>
  </si>
  <si>
    <t>I ALT LØNNINGER</t>
  </si>
  <si>
    <t>MØDE-/UDD.-/MEDLEMSAKTIVITETER</t>
  </si>
  <si>
    <t>Daglønstab (A-indkomst)</t>
  </si>
  <si>
    <t>Børnepasning</t>
  </si>
  <si>
    <t>Skattefri ydelser / km. penge</t>
  </si>
  <si>
    <t>Skattefri ydelser / diæter</t>
  </si>
  <si>
    <t>Skattefri ydelser betalt FB</t>
  </si>
  <si>
    <t>Honorar (B-indkomst)</t>
  </si>
  <si>
    <t>Andre honorarer</t>
  </si>
  <si>
    <t>Transport / rejseudgifter</t>
  </si>
  <si>
    <t>Ophold og fortæring</t>
  </si>
  <si>
    <t>Lønrefusion til kommune / amter</t>
  </si>
  <si>
    <t>Kursusgebyrer</t>
  </si>
  <si>
    <t>I ALTMØDE-/UDD.-/MEDLEMSAKTIVITETER</t>
  </si>
  <si>
    <t>INFORMATION OG PR-ARTIKLER</t>
  </si>
  <si>
    <t>I ALT INFORMATION OG PR-ARTIKLER</t>
  </si>
  <si>
    <t>ADMINISTRATION</t>
  </si>
  <si>
    <t>Telefonsamtaler og abonnementer</t>
  </si>
  <si>
    <t>Telefonrefusion/ portogodtgørelse</t>
  </si>
  <si>
    <t>Mobil telefon</t>
  </si>
  <si>
    <t>Kassediff./øreafrunding</t>
  </si>
  <si>
    <t>Checkgebyr</t>
  </si>
  <si>
    <t>Øvrige gebyrer</t>
  </si>
  <si>
    <t>Porto- forsendelse</t>
  </si>
  <si>
    <t>Drift kopimaskiner</t>
  </si>
  <si>
    <t>Papir - fotokopiering</t>
  </si>
  <si>
    <t>Kontorartikler / kontorhold</t>
  </si>
  <si>
    <t>Køb af skolebøger</t>
  </si>
  <si>
    <t>Serviceaftaler</t>
  </si>
  <si>
    <t>Abonnementer / faglitteratur</t>
  </si>
  <si>
    <t>Avisabonnemneter</t>
  </si>
  <si>
    <t>Radio og TV-licens</t>
  </si>
  <si>
    <t>Telefonbogsannoncer</t>
  </si>
  <si>
    <t>Andre annoncer</t>
  </si>
  <si>
    <t>EDB-udstyr (hardware)</t>
  </si>
  <si>
    <t>Rep. / vedligeholdelse inventar</t>
  </si>
  <si>
    <t>Køb af småinventar (u. 13.750)</t>
  </si>
  <si>
    <t>Pjecer / informationsmateriale</t>
  </si>
  <si>
    <t>Udsmykning / blomster m.v.</t>
  </si>
  <si>
    <t>Måtteservice</t>
  </si>
  <si>
    <t>Rengøringsartikler</t>
  </si>
  <si>
    <t>OAA´s andel af administrationsomkotninger</t>
  </si>
  <si>
    <t>I ALT ADMINISTRATION</t>
  </si>
  <si>
    <t>KONTINGENTER/ TILSKUD/GAVER</t>
  </si>
  <si>
    <t>Tilskud andre</t>
  </si>
  <si>
    <t>Kontingent LO /FO m.v</t>
  </si>
  <si>
    <t>Gaver og repræsentation</t>
  </si>
  <si>
    <t>I ALT KONTINGENTER/TILSKUD/GAVER</t>
  </si>
  <si>
    <t>EJENDOMSUDGIFTER</t>
  </si>
  <si>
    <t>Udvendig vedligeholdelse</t>
  </si>
  <si>
    <t>Indvendig vedligeholdelse</t>
  </si>
  <si>
    <t>El</t>
  </si>
  <si>
    <t>Vand</t>
  </si>
  <si>
    <t>Øvrige udgifter udenomsarealer</t>
  </si>
  <si>
    <t>Vinduespolering</t>
  </si>
  <si>
    <t>Renovation / containerleje</t>
  </si>
  <si>
    <t>Alarmsystemer / vagt m.v.</t>
  </si>
  <si>
    <t>Varme - afd. andel</t>
  </si>
  <si>
    <t>OAA´s andel af ejendomsudgifter</t>
  </si>
  <si>
    <t>I ALT HUSLEJE</t>
  </si>
  <si>
    <t>AFSKRIVNINGER</t>
  </si>
  <si>
    <t>Afskrivninger ejendom</t>
  </si>
  <si>
    <t>I ALT AFSKRIVNINGER</t>
  </si>
  <si>
    <t>FINANSIELLE POSTER</t>
  </si>
  <si>
    <t>Renteindtægter</t>
  </si>
  <si>
    <t>Aktieudbytte</t>
  </si>
  <si>
    <t>I ALT FINANSIELLE POSTER</t>
  </si>
  <si>
    <t>EKSTRAORDINÆRE POSTER</t>
  </si>
  <si>
    <t>I ALT EKSTRAORDINÆRE POSTER</t>
  </si>
  <si>
    <t>SELSKABSSKAT</t>
  </si>
  <si>
    <t>Selskabsskat</t>
  </si>
  <si>
    <t>I  ALT SELSKABSSKAT</t>
  </si>
  <si>
    <t>I ALT DRIFTSRESULTAT</t>
  </si>
  <si>
    <t>Side 2</t>
  </si>
  <si>
    <t>Afdeling: 0 Generelt</t>
  </si>
  <si>
    <t>AKUT midler tidligere</t>
  </si>
  <si>
    <t>Afdeling: 100 Faglig afdeling</t>
  </si>
  <si>
    <t>Afdeling: 210 TR-midler</t>
  </si>
  <si>
    <t>Afdeling: 215 AKUT i øvrigt</t>
  </si>
  <si>
    <t>Afdeling: 205 SR arbejdet</t>
  </si>
  <si>
    <t>Multimedie, bruttolønsordning</t>
  </si>
  <si>
    <t>sidste år 01-01-2010 - 31-12-2010</t>
  </si>
  <si>
    <t>Afdeling: 420 Social og sundhed</t>
  </si>
  <si>
    <t>Afdeling: 430 Pædagogisk</t>
  </si>
  <si>
    <t>Afdeling: 440 Teknik og service</t>
  </si>
  <si>
    <t>Afdeling: 545 Seniorklub</t>
  </si>
  <si>
    <t>Side 3</t>
  </si>
  <si>
    <t>Afdeling: 450 Kost og Service</t>
  </si>
  <si>
    <t>Afdeling: 515 Aktivitetsudvalg</t>
  </si>
  <si>
    <t>Afdeling: 525 Miljøudvalg</t>
  </si>
  <si>
    <t>Diverse tilskud medlemmer</t>
  </si>
  <si>
    <t>Side 4</t>
  </si>
  <si>
    <t>PBS afgift</t>
  </si>
  <si>
    <t>IT udstyr TR</t>
  </si>
  <si>
    <t>Side 5</t>
  </si>
  <si>
    <t>Velgørende formål</t>
  </si>
  <si>
    <t>Side 6</t>
  </si>
  <si>
    <t>Kursgevinster</t>
  </si>
  <si>
    <t>Side 7</t>
  </si>
  <si>
    <t>Periode</t>
  </si>
  <si>
    <t>Måned</t>
  </si>
  <si>
    <t>Til dato</t>
  </si>
  <si>
    <t>Salg af kurser</t>
  </si>
  <si>
    <t>Andre omkostninger til social sikring</t>
  </si>
  <si>
    <t>Ændring af feriepengeforpligtigelse</t>
  </si>
  <si>
    <t>Refunderede sygedagpenge</t>
  </si>
  <si>
    <t>Kursusrefusion</t>
  </si>
  <si>
    <t>Ejendomsskat</t>
  </si>
  <si>
    <t>Vedligeholdelse</t>
  </si>
  <si>
    <t>Forsikring</t>
  </si>
  <si>
    <t>Til-/afskrivning af kontingenter</t>
  </si>
  <si>
    <t>Kontingenter tidligere år</t>
  </si>
  <si>
    <t>Deltagergebyrer</t>
  </si>
  <si>
    <t>Afbudsgebyr / kurser</t>
  </si>
  <si>
    <t>Tillæg A-indkomst</t>
  </si>
  <si>
    <t>Overarbejde (A-indkomst)</t>
  </si>
  <si>
    <t>A-indkomst tidligere år</t>
  </si>
  <si>
    <t>Fratrædelsesgodtgørelse</t>
  </si>
  <si>
    <t>BAC forsikring sygedagpenge</t>
  </si>
  <si>
    <t>B-indkomst</t>
  </si>
  <si>
    <t>ATP-kompensation</t>
  </si>
  <si>
    <t>Skattefri ydelser / overnatning</t>
  </si>
  <si>
    <t>Skattefri ydelser / tidligere år</t>
  </si>
  <si>
    <t>Honorar (A-indkomst)</t>
  </si>
  <si>
    <t>Honorar (A-indkomst) - feriepenge</t>
  </si>
  <si>
    <t>Honorar (B-indkomst) tidligere år</t>
  </si>
  <si>
    <t>Taxagiro</t>
  </si>
  <si>
    <t>Administration m.v.</t>
  </si>
  <si>
    <t>Lokaleleje / kursusfaciliteter</t>
  </si>
  <si>
    <t>Undervisnings- og mødematerialer</t>
  </si>
  <si>
    <t>Budgettal</t>
  </si>
  <si>
    <t>Medlemsblad</t>
  </si>
  <si>
    <t>Service og drift af telefonanlæg</t>
  </si>
  <si>
    <t>Dataløn</t>
  </si>
  <si>
    <t>EDB-programmer (software)</t>
  </si>
  <si>
    <t>EDB-ydelser</t>
  </si>
  <si>
    <t>Vedligeholdelse inventar (OAA100%)</t>
  </si>
  <si>
    <t>Køb af småinventar (o. 13.750)</t>
  </si>
  <si>
    <t>Advokat</t>
  </si>
  <si>
    <t>Øvrige udgifter</t>
  </si>
  <si>
    <t>Seniorklub</t>
  </si>
  <si>
    <t>Kontingent Amtskreds</t>
  </si>
  <si>
    <t>Kontingent Amtselevkasse</t>
  </si>
  <si>
    <t>Serviceabonnementer/reparation fællesanlæg</t>
  </si>
  <si>
    <t>Vedligeholdelse af driftsmateriel</t>
  </si>
  <si>
    <t>Øvrige sikkerhedsforanstaltninger</t>
  </si>
  <si>
    <t>Ombygning</t>
  </si>
  <si>
    <t>Huslejeindtægter</t>
  </si>
  <si>
    <t>Afskrivninger  inventar</t>
  </si>
  <si>
    <t>Afskrivninger IT</t>
  </si>
  <si>
    <t>Afskrivninger andet materiel</t>
  </si>
  <si>
    <t>Renteudgifter</t>
  </si>
  <si>
    <t>Kurstab</t>
  </si>
  <si>
    <t>Ekstraordinære indtægter</t>
  </si>
  <si>
    <t>Ekstraordinære udgifter</t>
  </si>
  <si>
    <t>Side 8</t>
  </si>
  <si>
    <t>Side 9</t>
  </si>
  <si>
    <t>BALANCE</t>
  </si>
  <si>
    <t>AKTIVER</t>
  </si>
  <si>
    <t>ANLÆGSAKRIVER</t>
  </si>
  <si>
    <t>MATERIELLE ANLÆGSAKTIVER</t>
  </si>
  <si>
    <t>EJENDOM</t>
  </si>
  <si>
    <t>Ejendom tidligere år</t>
  </si>
  <si>
    <t>Ejendom tilgang</t>
  </si>
  <si>
    <t>Ejendom afgang</t>
  </si>
  <si>
    <t>I ALT ANSKAFFELSESSUM</t>
  </si>
  <si>
    <t>OPSKRIVNINGER</t>
  </si>
  <si>
    <t>Opskrivninger tidligere år</t>
  </si>
  <si>
    <t>Opskrivninger tilgang</t>
  </si>
  <si>
    <t>Opskrivninger  afgang</t>
  </si>
  <si>
    <t>I ALT OPSKRIVNINGER</t>
  </si>
  <si>
    <t>NEDSKRIVNINGER</t>
  </si>
  <si>
    <t>Nedskrivninger tidligere år</t>
  </si>
  <si>
    <t>Nedskrivninger tilgang</t>
  </si>
  <si>
    <t>Nedskrivninger afgang</t>
  </si>
  <si>
    <t>I ALT NEDSKRIVNINGER</t>
  </si>
  <si>
    <t>Afskrivninger tidligere år</t>
  </si>
  <si>
    <t>Afskrivninger tilgang</t>
  </si>
  <si>
    <t>Afskrivninger afgang</t>
  </si>
  <si>
    <t>I ALT EJENDOM</t>
  </si>
  <si>
    <t>INVENTAR</t>
  </si>
  <si>
    <t>Inventar tidligere år</t>
  </si>
  <si>
    <t>Inventar tilgang</t>
  </si>
  <si>
    <t>Inventar afgang</t>
  </si>
  <si>
    <t>INVENTAR AFSKRIVNINGER</t>
  </si>
  <si>
    <t>Inventar afskrivninger tidl. år</t>
  </si>
  <si>
    <t>Inventar afskrivninger tilgang</t>
  </si>
  <si>
    <t>Inventar afskrivninger afgang</t>
  </si>
  <si>
    <t>I ALT INVENTAR ASKRIVNINGER</t>
  </si>
  <si>
    <t>I ALT INVENTAR</t>
  </si>
  <si>
    <t>IT- UDSTYR</t>
  </si>
  <si>
    <t>IT-udstur tidligere år</t>
  </si>
  <si>
    <t>IT-udstyr tilgang</t>
  </si>
  <si>
    <t>IT-udstyr afgang</t>
  </si>
  <si>
    <t>I ALT IT-UDSTYR</t>
  </si>
  <si>
    <t>IT-UDSTYR AFSKRIVNINGER</t>
  </si>
  <si>
    <t>IT-udstyr afskrivninger tidl. år</t>
  </si>
  <si>
    <t>IT-udstyr afskrivninger tilgang</t>
  </si>
  <si>
    <t>IT-udstyr afskrivninger afgang</t>
  </si>
  <si>
    <t>I alt IT-udstyr afskrivninger</t>
  </si>
  <si>
    <t>I ALT MATERIELLE ANLÆGSAKTIVER</t>
  </si>
  <si>
    <t>FINANSIELLE ANLÆGSAKTIVER</t>
  </si>
  <si>
    <t>VÆRDIPAPIRER</t>
  </si>
  <si>
    <t>Aktier 1</t>
  </si>
  <si>
    <t>Garantbeviser</t>
  </si>
  <si>
    <t>Obligationer</t>
  </si>
  <si>
    <t>Indvesteringsbeviser</t>
  </si>
  <si>
    <t>Side 10</t>
  </si>
  <si>
    <t>Obligationer 3</t>
  </si>
  <si>
    <t>I ALT VÆRDIPAPIRER</t>
  </si>
  <si>
    <t>I ALT FINASIELLE AKTIVER</t>
  </si>
  <si>
    <t>I ALT ANLÆGSAKTIVER</t>
  </si>
  <si>
    <t>OMSÆTNINGSAKTIVER</t>
  </si>
  <si>
    <t>MELLEMREGNINGER</t>
  </si>
  <si>
    <t>Mellemregning m/kontingent</t>
  </si>
  <si>
    <t>Registreret i FIKS</t>
  </si>
  <si>
    <t>SOSU-sektor</t>
  </si>
  <si>
    <t>Køkken - rengøringssektor</t>
  </si>
  <si>
    <t>Tekning - service sektor</t>
  </si>
  <si>
    <t>Mellemregning med FOA</t>
  </si>
  <si>
    <t>FIUSYS 2 versur</t>
  </si>
  <si>
    <t>Lønrefusion vedr. FIUSYS 2</t>
  </si>
  <si>
    <t>I alt mellemregninger</t>
  </si>
  <si>
    <t>MELLLEMREGNING OAA</t>
  </si>
  <si>
    <t>Udlæg OAA</t>
  </si>
  <si>
    <t>Bilag 3 modtaget a´conto</t>
  </si>
  <si>
    <t>Bilag 3 fordelte udgifter</t>
  </si>
  <si>
    <t>Bilag 5 modtaget a´conto</t>
  </si>
  <si>
    <t>Bilag 5 fordelte udgifter</t>
  </si>
  <si>
    <t>I ALTMELLEMREGNING OAA</t>
  </si>
  <si>
    <t>VARMEPERIODE A (bilag 4)</t>
  </si>
  <si>
    <t>Betalt a´conto</t>
  </si>
  <si>
    <t>Modtaget a´conto fra OAA</t>
  </si>
  <si>
    <t>Modtaget a´conto fra andre</t>
  </si>
  <si>
    <t>Afd. andel ovf. til drift</t>
  </si>
  <si>
    <t>I ALT VARMEPERIODE A</t>
  </si>
  <si>
    <t>Varmeperiode A (bilag 4)</t>
  </si>
  <si>
    <t>I ALTVARMEPRIODE B</t>
  </si>
  <si>
    <t>I ALT MELLEMREGNINGER</t>
  </si>
  <si>
    <t>TILGODEHAVENDER</t>
  </si>
  <si>
    <t>Side 11</t>
  </si>
  <si>
    <t>Kontingentdebitorer</t>
  </si>
  <si>
    <t>lån medlemmer</t>
  </si>
  <si>
    <t>Tilgodeh. sygerefusion medarb.</t>
  </si>
  <si>
    <t>Tilgodeh. kursusref. medarb.</t>
  </si>
  <si>
    <t>Diverse løndebitorer</t>
  </si>
  <si>
    <t>Fejlkonto (negativ løn)</t>
  </si>
  <si>
    <t>Tilgodehavende renter</t>
  </si>
  <si>
    <t>Forudbetalte omkostninger</t>
  </si>
  <si>
    <t>Tilgodehavender</t>
  </si>
  <si>
    <t>Deposita emblemer</t>
  </si>
  <si>
    <t>Diverse debitorer</t>
  </si>
  <si>
    <t>Tilgode OAA</t>
  </si>
  <si>
    <t>Tilgode OAA - Driftsaftalen</t>
  </si>
  <si>
    <t>TR refusioner/FB</t>
  </si>
  <si>
    <t>IT udstyr</t>
  </si>
  <si>
    <t>Mellemregning Aalbog afdeling</t>
  </si>
  <si>
    <t>I ALT TILGODEHAVENDER</t>
  </si>
  <si>
    <t>BEHOLDNINGER</t>
  </si>
  <si>
    <t>Pr-artikler primo</t>
  </si>
  <si>
    <t>PR-artikler tilgang</t>
  </si>
  <si>
    <t>PR-artikler afgang</t>
  </si>
  <si>
    <t>Emblemer primo</t>
  </si>
  <si>
    <t>Emblemer tilgang</t>
  </si>
  <si>
    <t>Emblemer afgang</t>
  </si>
  <si>
    <t>Kantine primo</t>
  </si>
  <si>
    <t>Kantine tilgang</t>
  </si>
  <si>
    <t>Kantine afgang</t>
  </si>
  <si>
    <t>I alt beholdninger</t>
  </si>
  <si>
    <t>LIKVIDE VÆRDIPAPIRER</t>
  </si>
  <si>
    <t>Aktier</t>
  </si>
  <si>
    <t>I ALT LIKVIDE VÆRDIPAPIRER</t>
  </si>
  <si>
    <t>LIKVIDE BEHOLDNINGER</t>
  </si>
  <si>
    <t>Kasse</t>
  </si>
  <si>
    <t>Giro 1</t>
  </si>
  <si>
    <t>Giro 2</t>
  </si>
  <si>
    <t>Nettoløn til anvisning</t>
  </si>
  <si>
    <t>Jyske Bank</t>
  </si>
  <si>
    <t>Formue pleje</t>
  </si>
  <si>
    <t>I ALTLIKVIDE BEHOLDNINGER</t>
  </si>
  <si>
    <t>Side 12</t>
  </si>
  <si>
    <t>I ALT OMSÆTNINGSAKTIVER</t>
  </si>
  <si>
    <t>I ALT AKTIVER</t>
  </si>
  <si>
    <t>PASSIVER</t>
  </si>
  <si>
    <t>EGENKAPITAL</t>
  </si>
  <si>
    <t>FORMUE</t>
  </si>
  <si>
    <t>Formue primo</t>
  </si>
  <si>
    <t>Overført resultat</t>
  </si>
  <si>
    <t>Afdeling: 110 Sekretariat 2</t>
  </si>
  <si>
    <t>Afdeling: 200 SR-arbejdet</t>
  </si>
  <si>
    <t>Afdeling: 300 Faglig afd. fælles med OAA</t>
  </si>
  <si>
    <t>Afdeling: 505 Arbejdsmarkedspol. udvalg</t>
  </si>
  <si>
    <t>Afdeling: 510 Uddannelsesudvalg</t>
  </si>
  <si>
    <t>Afdeling: 601 Hjæperklubben</t>
  </si>
  <si>
    <t>Afdeling: 602 Assistenter faggruppeklub</t>
  </si>
  <si>
    <t>Afdeling: 603 Dagplejerne</t>
  </si>
  <si>
    <t>Afdeling: 604 Plejerne faggruppeklub</t>
  </si>
  <si>
    <t>Afdeling: 605 pædagogisk faggruppe</t>
  </si>
  <si>
    <t>I ALT FORMUE</t>
  </si>
  <si>
    <t>Side 13</t>
  </si>
  <si>
    <t>KURSREGULERINGSFOND</t>
  </si>
  <si>
    <t>Kursreguleringsfond tidligere år</t>
  </si>
  <si>
    <t>Kursreguleringsfond tilgang</t>
  </si>
  <si>
    <t>Kursreguleringsfond afgang</t>
  </si>
  <si>
    <t>I ALT KURSREGULERINGSFOND</t>
  </si>
  <si>
    <t>OPSKRIVNINGSFOND</t>
  </si>
  <si>
    <t>Opskrivningsfond tidl. år</t>
  </si>
  <si>
    <t>Opskrivningsfond tilgang</t>
  </si>
  <si>
    <t>Opskrivningsfond afgang</t>
  </si>
  <si>
    <t>I ALT OPSKRIVNINGSFOND</t>
  </si>
  <si>
    <t>JUBILÆUMSFOND</t>
  </si>
  <si>
    <t>Jubilæumsfond tidl. år</t>
  </si>
  <si>
    <t>Jubilæumsfond tilgang</t>
  </si>
  <si>
    <t>Jubilæumsfond afgang</t>
  </si>
  <si>
    <t>I ALT JUBILÆUMSFOND</t>
  </si>
  <si>
    <t>BYGGEFOND</t>
  </si>
  <si>
    <t>Byggefond tidl. år</t>
  </si>
  <si>
    <t>Byggefond tilgang</t>
  </si>
  <si>
    <t>Byggefond afgang</t>
  </si>
  <si>
    <t>I ALT BYGGEFOND</t>
  </si>
  <si>
    <t>Andre reserver</t>
  </si>
  <si>
    <t>I ALT EGENKAPITAL</t>
  </si>
  <si>
    <t>HENSÆTTELSER</t>
  </si>
  <si>
    <t>Skyldig skat</t>
  </si>
  <si>
    <t>Hensat feriepengeforpligtigelse</t>
  </si>
  <si>
    <t>AKUT/FIU midler ej anvendt</t>
  </si>
  <si>
    <t>SR midler ej anvendt</t>
  </si>
  <si>
    <t>Andre hensættelser</t>
  </si>
  <si>
    <t>I ALT HENSÆTTELSER</t>
  </si>
  <si>
    <t>LANGFRISTET GÆLD</t>
  </si>
  <si>
    <t>Prioritetsgæld</t>
  </si>
  <si>
    <t>I ALT LANGFRISTET GÆLD</t>
  </si>
  <si>
    <t>Skyldige omkostninger</t>
  </si>
  <si>
    <t>Feriepenge</t>
  </si>
  <si>
    <t>Feriepenge afregnet</t>
  </si>
  <si>
    <t>Pension / samlet bidrag</t>
  </si>
  <si>
    <t>Side 14</t>
  </si>
  <si>
    <t>Pension afregnet</t>
  </si>
  <si>
    <t>ATP / samlet bidrag</t>
  </si>
  <si>
    <t>ATP afregnet</t>
  </si>
  <si>
    <t>AM-bidrag</t>
  </si>
  <si>
    <t>AM-bidrag afregnet</t>
  </si>
  <si>
    <t>Amtselevarbejde</t>
  </si>
  <si>
    <t>A-skat</t>
  </si>
  <si>
    <t>A-skat afregnet</t>
  </si>
  <si>
    <t>Diverse kreditorer</t>
  </si>
  <si>
    <t>AM-bidrag arbejdsgiver</t>
  </si>
  <si>
    <t>AM-bidrag arbejdsgiver afregnet</t>
  </si>
  <si>
    <t>Midlertidig pensionsbidrag</t>
  </si>
  <si>
    <t>Midlertidig pensionsbidrag afregnet</t>
  </si>
  <si>
    <t>Forudbetalte indtægter</t>
  </si>
  <si>
    <t>Samlekonto kreditorer</t>
  </si>
  <si>
    <t>Ankomstregistrering kreditorer</t>
  </si>
  <si>
    <t>Udgående moms/salgsmoms</t>
  </si>
  <si>
    <t>Indgående moms/købsmoms</t>
  </si>
  <si>
    <t>Afregnet moms</t>
  </si>
  <si>
    <t>Depositum OAA</t>
  </si>
  <si>
    <t>I ALT SKYLDIGE OMKOSTNINGER</t>
  </si>
  <si>
    <t>I ALT PASSIVER</t>
  </si>
  <si>
    <t>Side 15</t>
  </si>
  <si>
    <t>Fejlkonto</t>
  </si>
  <si>
    <t>Kontorartikler</t>
  </si>
  <si>
    <t>IT-udstyr TR-midler</t>
  </si>
  <si>
    <t>Gebyrer</t>
  </si>
  <si>
    <t>Faglitteratur og tidsskrifter</t>
  </si>
  <si>
    <t>Udsmykning</t>
  </si>
  <si>
    <t>Sundhedsudgifter, personale</t>
  </si>
  <si>
    <t>Personaleudgifter i øvrigt</t>
  </si>
  <si>
    <t>Vedligeholdelse af inventar</t>
  </si>
  <si>
    <t>Mindre nyanskaffelser</t>
  </si>
  <si>
    <t xml:space="preserve">Revision og regnskabsmæssig assistence </t>
  </si>
  <si>
    <t>AKUT midler i øvrigt</t>
  </si>
  <si>
    <t>Renter, pengeinstitutter</t>
  </si>
  <si>
    <t>Udlodning</t>
  </si>
  <si>
    <t>Finansielle indtægter</t>
  </si>
  <si>
    <t>Kapacitetsomkostninger i alt</t>
  </si>
  <si>
    <t>Resultat før financielle poster</t>
  </si>
  <si>
    <t>Side 1</t>
  </si>
  <si>
    <t>Afvigelse</t>
  </si>
  <si>
    <t>Periode 01-09-2011 - 30-09-2011</t>
  </si>
  <si>
    <t>År til dato 01-01-2011 - 30-09-2011</t>
  </si>
  <si>
    <t>Budget 2012-1</t>
  </si>
  <si>
    <t>Kursregulering af værdipapirer/omsætningsaktiver</t>
  </si>
  <si>
    <t>AMR arbejdet</t>
  </si>
  <si>
    <t>Finansielle udgifter</t>
  </si>
  <si>
    <t>IT-udstyr</t>
  </si>
  <si>
    <t>Regnskab 2013</t>
  </si>
  <si>
    <t>Budget 2017</t>
  </si>
  <si>
    <t>Realkredit</t>
  </si>
  <si>
    <t>Budget 2018</t>
  </si>
  <si>
    <t xml:space="preserve"> Regnskab 2016</t>
  </si>
  <si>
    <t>Regnskab 2016</t>
  </si>
  <si>
    <t>Rengøring</t>
  </si>
  <si>
    <t>Afskrivninger</t>
  </si>
  <si>
    <t>Lejeindtægt HK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</si>
</sst>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 x14ac:knownFonts="1">
    <font>
      <sz val="10"/>
      <name val="Arial"/>
    </font>
    <font>
      <sz val="10"/>
      <name val="Verdana"/>
      <family val="2"/>
    </font>
    <font>
      <sz val="12"/>
      <name val="Verdana"/>
      <family val="2"/>
    </font>
    <font>
      <sz val="8"/>
      <name val="Arial"/>
    </font>
    <font>
      <b/>
      <sz val="10"/>
      <name val="Verdana"/>
      <family val="2"/>
    </font>
    <font>
      <sz val="10"/>
      <color theme="0"/>
      <name val="Verdana"/>
      <family val="2"/>
    </font>
  </fonts>
  <fills count="8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7" tint="0.39997558519241921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101">
    <xf numFmtId="0" fontId="0" fillId="0" borderId="0" xfId="0"/>
    <xf numFmtId="0" fontId="1" fillId="2" borderId="0" xfId="0" applyFont="1" applyFill="1" applyAlignment="1">
      <alignment horizontal="center"/>
    </xf>
    <xf numFmtId="0" fontId="4" fillId="2" borderId="0" xfId="0" applyFont="1" applyFill="1" applyAlignment="1">
      <alignment horizontal="left"/>
    </xf>
    <xf numFmtId="3" fontId="1" fillId="2" borderId="0" xfId="0" applyNumberFormat="1" applyFont="1" applyFill="1"/>
    <xf numFmtId="0" fontId="2" fillId="2" borderId="0" xfId="0" applyFont="1" applyFill="1"/>
    <xf numFmtId="0" fontId="1" fillId="2" borderId="0" xfId="0" applyFont="1" applyFill="1"/>
    <xf numFmtId="0" fontId="1" fillId="2" borderId="0" xfId="0" applyFont="1" applyFill="1" applyBorder="1"/>
    <xf numFmtId="0" fontId="4" fillId="2" borderId="0" xfId="0" applyFont="1" applyFill="1" applyAlignment="1">
      <alignment horizontal="center"/>
    </xf>
    <xf numFmtId="3" fontId="1" fillId="2" borderId="0" xfId="0" applyNumberFormat="1" applyFont="1" applyFill="1" applyBorder="1"/>
    <xf numFmtId="0" fontId="4" fillId="2" borderId="0" xfId="0" applyFont="1" applyFill="1"/>
    <xf numFmtId="0" fontId="1" fillId="2" borderId="1" xfId="0" applyFont="1" applyFill="1" applyBorder="1"/>
    <xf numFmtId="0" fontId="1" fillId="2" borderId="2" xfId="0" applyFont="1" applyFill="1" applyBorder="1"/>
    <xf numFmtId="3" fontId="1" fillId="2" borderId="1" xfId="0" applyNumberFormat="1" applyFont="1" applyFill="1" applyBorder="1" applyAlignment="1">
      <alignment horizontal="right"/>
    </xf>
    <xf numFmtId="3" fontId="1" fillId="2" borderId="3" xfId="0" applyNumberFormat="1" applyFont="1" applyFill="1" applyBorder="1" applyAlignment="1">
      <alignment horizontal="right"/>
    </xf>
    <xf numFmtId="0" fontId="1" fillId="2" borderId="4" xfId="0" applyFont="1" applyFill="1" applyBorder="1"/>
    <xf numFmtId="3" fontId="4" fillId="2" borderId="5" xfId="0" applyNumberFormat="1" applyFont="1" applyFill="1" applyBorder="1"/>
    <xf numFmtId="0" fontId="0" fillId="0" borderId="0" xfId="0" applyFill="1"/>
    <xf numFmtId="4" fontId="0" fillId="0" borderId="0" xfId="0" applyNumberFormat="1" applyFill="1"/>
    <xf numFmtId="3" fontId="0" fillId="0" borderId="0" xfId="0" applyNumberFormat="1" applyFill="1"/>
    <xf numFmtId="0" fontId="0" fillId="3" borderId="0" xfId="0" applyFill="1"/>
    <xf numFmtId="3" fontId="0" fillId="3" borderId="0" xfId="0" applyNumberFormat="1" applyFill="1"/>
    <xf numFmtId="4" fontId="0" fillId="3" borderId="0" xfId="0" applyNumberFormat="1" applyFill="1"/>
    <xf numFmtId="3" fontId="4" fillId="2" borderId="0" xfId="0" applyNumberFormat="1" applyFont="1" applyFill="1" applyBorder="1"/>
    <xf numFmtId="14" fontId="0" fillId="0" borderId="0" xfId="0" applyNumberFormat="1"/>
    <xf numFmtId="21" fontId="0" fillId="0" borderId="0" xfId="0" applyNumberFormat="1"/>
    <xf numFmtId="4" fontId="0" fillId="0" borderId="0" xfId="0" applyNumberFormat="1"/>
    <xf numFmtId="3" fontId="0" fillId="0" borderId="0" xfId="0" applyNumberFormat="1"/>
    <xf numFmtId="3" fontId="1" fillId="4" borderId="0" xfId="0" applyNumberFormat="1" applyFont="1" applyFill="1"/>
    <xf numFmtId="3" fontId="1" fillId="4" borderId="0" xfId="0" applyNumberFormat="1" applyFont="1" applyFill="1" applyBorder="1"/>
    <xf numFmtId="3" fontId="4" fillId="4" borderId="5" xfId="0" applyNumberFormat="1" applyFont="1" applyFill="1" applyBorder="1"/>
    <xf numFmtId="0" fontId="1" fillId="4" borderId="0" xfId="0" applyFont="1" applyFill="1" applyAlignment="1">
      <alignment horizontal="center"/>
    </xf>
    <xf numFmtId="0" fontId="1" fillId="4" borderId="0" xfId="0" applyFont="1" applyFill="1"/>
    <xf numFmtId="0" fontId="4" fillId="4" borderId="0" xfId="0" applyFont="1" applyFill="1"/>
    <xf numFmtId="0" fontId="4" fillId="4" borderId="0" xfId="0" applyFont="1" applyFill="1" applyAlignment="1">
      <alignment horizontal="center"/>
    </xf>
    <xf numFmtId="3" fontId="1" fillId="4" borderId="6" xfId="0" applyNumberFormat="1" applyFont="1" applyFill="1" applyBorder="1" applyAlignment="1">
      <alignment horizontal="right"/>
    </xf>
    <xf numFmtId="0" fontId="1" fillId="4" borderId="0" xfId="0" applyFont="1" applyFill="1" applyBorder="1"/>
    <xf numFmtId="0" fontId="4" fillId="4" borderId="5" xfId="0" applyFont="1" applyFill="1" applyBorder="1"/>
    <xf numFmtId="0" fontId="4" fillId="4" borderId="0" xfId="0" applyFont="1" applyFill="1" applyBorder="1"/>
    <xf numFmtId="3" fontId="4" fillId="4" borderId="0" xfId="0" applyNumberFormat="1" applyFont="1" applyFill="1" applyBorder="1"/>
    <xf numFmtId="3" fontId="1" fillId="5" borderId="0" xfId="0" applyNumberFormat="1" applyFont="1" applyFill="1"/>
    <xf numFmtId="3" fontId="4" fillId="5" borderId="5" xfId="0" applyNumberFormat="1" applyFont="1" applyFill="1" applyBorder="1"/>
    <xf numFmtId="3" fontId="1" fillId="5" borderId="6" xfId="0" applyNumberFormat="1" applyFont="1" applyFill="1" applyBorder="1" applyAlignment="1">
      <alignment horizontal="right"/>
    </xf>
    <xf numFmtId="10" fontId="1" fillId="5" borderId="0" xfId="0" applyNumberFormat="1" applyFont="1" applyFill="1" applyBorder="1"/>
    <xf numFmtId="10" fontId="4" fillId="5" borderId="5" xfId="0" applyNumberFormat="1" applyFont="1" applyFill="1" applyBorder="1"/>
    <xf numFmtId="10" fontId="4" fillId="5" borderId="0" xfId="0" applyNumberFormat="1" applyFont="1" applyFill="1" applyBorder="1"/>
    <xf numFmtId="10" fontId="1" fillId="5" borderId="0" xfId="0" applyNumberFormat="1" applyFont="1" applyFill="1"/>
    <xf numFmtId="3" fontId="1" fillId="4" borderId="7" xfId="0" applyNumberFormat="1" applyFont="1" applyFill="1" applyBorder="1"/>
    <xf numFmtId="3" fontId="4" fillId="4" borderId="6" xfId="0" applyNumberFormat="1" applyFont="1" applyFill="1" applyBorder="1"/>
    <xf numFmtId="3" fontId="4" fillId="4" borderId="7" xfId="0" applyNumberFormat="1" applyFont="1" applyFill="1" applyBorder="1"/>
    <xf numFmtId="3" fontId="1" fillId="2" borderId="8" xfId="0" applyNumberFormat="1" applyFont="1" applyFill="1" applyBorder="1" applyAlignment="1">
      <alignment horizontal="right"/>
    </xf>
    <xf numFmtId="3" fontId="1" fillId="4" borderId="5" xfId="0" applyNumberFormat="1" applyFont="1" applyFill="1" applyBorder="1" applyAlignment="1">
      <alignment horizontal="right"/>
    </xf>
    <xf numFmtId="3" fontId="1" fillId="6" borderId="5" xfId="0" applyNumberFormat="1" applyFont="1" applyFill="1" applyBorder="1" applyAlignment="1">
      <alignment horizontal="right"/>
    </xf>
    <xf numFmtId="3" fontId="1" fillId="6" borderId="0" xfId="0" applyNumberFormat="1" applyFont="1" applyFill="1"/>
    <xf numFmtId="3" fontId="1" fillId="6" borderId="0" xfId="0" applyNumberFormat="1" applyFont="1" applyFill="1" applyBorder="1"/>
    <xf numFmtId="3" fontId="4" fillId="6" borderId="5" xfId="0" applyNumberFormat="1" applyFont="1" applyFill="1" applyBorder="1"/>
    <xf numFmtId="3" fontId="4" fillId="6" borderId="0" xfId="0" applyNumberFormat="1" applyFont="1" applyFill="1" applyBorder="1"/>
    <xf numFmtId="3" fontId="1" fillId="7" borderId="5" xfId="0" applyNumberFormat="1" applyFont="1" applyFill="1" applyBorder="1" applyAlignment="1">
      <alignment horizontal="right"/>
    </xf>
    <xf numFmtId="3" fontId="1" fillId="7" borderId="0" xfId="0" applyNumberFormat="1" applyFont="1" applyFill="1"/>
    <xf numFmtId="3" fontId="1" fillId="7" borderId="0" xfId="0" applyNumberFormat="1" applyFont="1" applyFill="1" applyBorder="1"/>
    <xf numFmtId="3" fontId="4" fillId="7" borderId="5" xfId="0" applyNumberFormat="1" applyFont="1" applyFill="1" applyBorder="1"/>
    <xf numFmtId="3" fontId="4" fillId="7" borderId="0" xfId="0" applyNumberFormat="1" applyFont="1" applyFill="1" applyBorder="1"/>
    <xf numFmtId="3" fontId="1" fillId="2" borderId="0" xfId="0" applyNumberFormat="1" applyFont="1" applyFill="1" applyBorder="1" applyAlignment="1">
      <alignment vertical="center"/>
    </xf>
    <xf numFmtId="1" fontId="4" fillId="4" borderId="8" xfId="0" applyNumberFormat="1" applyFont="1" applyFill="1" applyBorder="1" applyAlignment="1"/>
    <xf numFmtId="1" fontId="4" fillId="4" borderId="5" xfId="0" applyNumberFormat="1" applyFont="1" applyFill="1" applyBorder="1" applyAlignment="1"/>
    <xf numFmtId="1" fontId="4" fillId="4" borderId="9" xfId="0" applyNumberFormat="1" applyFont="1" applyFill="1" applyBorder="1" applyAlignment="1"/>
    <xf numFmtId="1" fontId="4" fillId="4" borderId="10" xfId="0" applyNumberFormat="1" applyFont="1" applyFill="1" applyBorder="1" applyAlignment="1"/>
    <xf numFmtId="3" fontId="4" fillId="6" borderId="10" xfId="0" applyNumberFormat="1" applyFont="1" applyFill="1" applyBorder="1"/>
    <xf numFmtId="3" fontId="4" fillId="7" borderId="10" xfId="0" applyNumberFormat="1" applyFont="1" applyFill="1" applyBorder="1"/>
    <xf numFmtId="3" fontId="4" fillId="2" borderId="10" xfId="0" applyNumberFormat="1" applyFont="1" applyFill="1" applyBorder="1"/>
    <xf numFmtId="3" fontId="4" fillId="4" borderId="11" xfId="0" applyNumberFormat="1" applyFont="1" applyFill="1" applyBorder="1"/>
    <xf numFmtId="1" fontId="4" fillId="4" borderId="12" xfId="0" applyNumberFormat="1" applyFont="1" applyFill="1" applyBorder="1" applyAlignment="1"/>
    <xf numFmtId="0" fontId="5" fillId="4" borderId="0" xfId="0" applyFont="1" applyFill="1" applyAlignment="1">
      <alignment horizontal="center"/>
    </xf>
    <xf numFmtId="3" fontId="4" fillId="4" borderId="9" xfId="0" applyNumberFormat="1" applyFont="1" applyFill="1" applyBorder="1"/>
    <xf numFmtId="3" fontId="1" fillId="4" borderId="13" xfId="0" applyNumberFormat="1" applyFont="1" applyFill="1" applyBorder="1"/>
    <xf numFmtId="3" fontId="1" fillId="4" borderId="13" xfId="0" applyNumberFormat="1" applyFont="1" applyFill="1" applyBorder="1" applyAlignment="1">
      <alignment vertical="center"/>
    </xf>
    <xf numFmtId="3" fontId="1" fillId="7" borderId="0" xfId="0" applyNumberFormat="1" applyFont="1" applyFill="1" applyBorder="1" applyAlignment="1">
      <alignment vertical="center"/>
    </xf>
    <xf numFmtId="3" fontId="4" fillId="7" borderId="5" xfId="0" applyNumberFormat="1" applyFont="1" applyFill="1" applyBorder="1" applyAlignment="1">
      <alignment horizontal="right"/>
    </xf>
    <xf numFmtId="3" fontId="4" fillId="4" borderId="9" xfId="0" applyNumberFormat="1" applyFont="1" applyFill="1" applyBorder="1" applyAlignment="1">
      <alignment horizontal="right"/>
    </xf>
    <xf numFmtId="3" fontId="4" fillId="5" borderId="8" xfId="0" applyNumberFormat="1" applyFont="1" applyFill="1" applyBorder="1"/>
    <xf numFmtId="1" fontId="4" fillId="4" borderId="6" xfId="0" applyNumberFormat="1" applyFont="1" applyFill="1" applyBorder="1" applyAlignment="1">
      <alignment horizontal="right"/>
    </xf>
    <xf numFmtId="1" fontId="4" fillId="4" borderId="8" xfId="0" applyNumberFormat="1" applyFont="1" applyFill="1" applyBorder="1" applyAlignment="1">
      <alignment horizontal="center"/>
    </xf>
    <xf numFmtId="1" fontId="4" fillId="4" borderId="5" xfId="0" applyNumberFormat="1" applyFont="1" applyFill="1" applyBorder="1" applyAlignment="1">
      <alignment horizontal="center"/>
    </xf>
    <xf numFmtId="1" fontId="4" fillId="4" borderId="9" xfId="0" applyNumberFormat="1" applyFont="1" applyFill="1" applyBorder="1" applyAlignment="1">
      <alignment horizontal="center"/>
    </xf>
    <xf numFmtId="3" fontId="1" fillId="4" borderId="3" xfId="0" applyNumberFormat="1" applyFont="1" applyFill="1" applyBorder="1" applyAlignment="1">
      <alignment horizontal="right" vertical="center"/>
    </xf>
    <xf numFmtId="3" fontId="1" fillId="4" borderId="0" xfId="0" applyNumberFormat="1" applyFont="1" applyFill="1" applyBorder="1" applyAlignment="1">
      <alignment horizontal="right" vertical="center"/>
    </xf>
    <xf numFmtId="3" fontId="1" fillId="4" borderId="10" xfId="0" applyNumberFormat="1" applyFont="1" applyFill="1" applyBorder="1" applyAlignment="1">
      <alignment horizontal="right" vertical="center"/>
    </xf>
    <xf numFmtId="3" fontId="1" fillId="2" borderId="14" xfId="0" applyNumberFormat="1" applyFont="1" applyFill="1" applyBorder="1" applyAlignment="1">
      <alignment horizontal="right" vertical="center"/>
    </xf>
    <xf numFmtId="3" fontId="1" fillId="2" borderId="7" xfId="0" applyNumberFormat="1" applyFont="1" applyFill="1" applyBorder="1" applyAlignment="1">
      <alignment horizontal="right" vertical="center"/>
    </xf>
    <xf numFmtId="3" fontId="1" fillId="2" borderId="11" xfId="0" applyNumberFormat="1" applyFont="1" applyFill="1" applyBorder="1" applyAlignment="1">
      <alignment horizontal="right" vertical="center"/>
    </xf>
    <xf numFmtId="3" fontId="1" fillId="6" borderId="1" xfId="0" applyNumberFormat="1" applyFont="1" applyFill="1" applyBorder="1" applyAlignment="1">
      <alignment horizontal="right" vertical="center"/>
    </xf>
    <xf numFmtId="3" fontId="1" fillId="6" borderId="2" xfId="0" applyNumberFormat="1" applyFont="1" applyFill="1" applyBorder="1" applyAlignment="1">
      <alignment horizontal="right" vertical="center"/>
    </xf>
    <xf numFmtId="3" fontId="1" fillId="7" borderId="3" xfId="0" applyNumberFormat="1" applyFont="1" applyFill="1" applyBorder="1" applyAlignment="1">
      <alignment horizontal="right" vertical="center"/>
    </xf>
    <xf numFmtId="3" fontId="1" fillId="7" borderId="10" xfId="0" applyNumberFormat="1" applyFont="1" applyFill="1" applyBorder="1" applyAlignment="1">
      <alignment horizontal="right" vertical="center"/>
    </xf>
    <xf numFmtId="3" fontId="1" fillId="6" borderId="4" xfId="0" applyNumberFormat="1" applyFont="1" applyFill="1" applyBorder="1" applyAlignment="1">
      <alignment horizontal="right" vertical="center"/>
    </xf>
    <xf numFmtId="3" fontId="1" fillId="2" borderId="3" xfId="0" applyNumberFormat="1" applyFont="1" applyFill="1" applyBorder="1" applyAlignment="1">
      <alignment vertical="center"/>
    </xf>
    <xf numFmtId="3" fontId="1" fillId="2" borderId="10" xfId="0" applyNumberFormat="1" applyFont="1" applyFill="1" applyBorder="1" applyAlignment="1">
      <alignment vertical="center"/>
    </xf>
    <xf numFmtId="3" fontId="1" fillId="2" borderId="0" xfId="0" applyNumberFormat="1" applyFont="1" applyFill="1" applyBorder="1" applyAlignment="1">
      <alignment vertical="center"/>
    </xf>
    <xf numFmtId="3" fontId="1" fillId="2" borderId="14" xfId="0" applyNumberFormat="1" applyFont="1" applyFill="1" applyBorder="1" applyAlignment="1">
      <alignment vertical="center"/>
    </xf>
    <xf numFmtId="3" fontId="1" fillId="2" borderId="11" xfId="0" applyNumberFormat="1" applyFont="1" applyFill="1" applyBorder="1" applyAlignment="1">
      <alignment vertical="center"/>
    </xf>
    <xf numFmtId="3" fontId="1" fillId="6" borderId="0" xfId="0" applyNumberFormat="1" applyFont="1" applyFill="1" applyBorder="1" applyAlignment="1">
      <alignment horizontal="right" vertical="center"/>
    </xf>
    <xf numFmtId="3" fontId="1" fillId="7" borderId="0" xfId="0" applyNumberFormat="1" applyFont="1" applyFill="1" applyBorder="1" applyAlignment="1">
      <alignment horizontal="right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Kontortema">
  <a:themeElements>
    <a:clrScheme name="Kontor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ontor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DengXian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DengXian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ontor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35"/>
  <sheetViews>
    <sheetView zoomScale="130" zoomScaleSheetLayoutView="130" workbookViewId="0">
      <selection activeCell="H20" sqref="H20"/>
    </sheetView>
  </sheetViews>
  <sheetFormatPr defaultColWidth="8.7109375" defaultRowHeight="12.75" x14ac:dyDescent="0.2"/>
  <cols>
    <col min="1" max="1" width="6.5703125" style="30" customWidth="1"/>
    <col min="2" max="2" width="32.42578125" style="31" bestFit="1" customWidth="1"/>
    <col min="3" max="4" width="9.7109375" style="27" hidden="1" customWidth="1"/>
    <col min="5" max="5" width="9.42578125" style="27" hidden="1" customWidth="1"/>
    <col min="6" max="6" width="14" style="27" hidden="1" customWidth="1"/>
    <col min="7" max="7" width="16.7109375" style="31" hidden="1" customWidth="1"/>
    <col min="8" max="9" width="16.7109375" style="31" customWidth="1"/>
    <col min="10" max="10" width="16.7109375" style="27" hidden="1" customWidth="1"/>
    <col min="11" max="11" width="16.7109375" style="31" customWidth="1"/>
    <col min="12" max="16384" width="8.7109375" style="31"/>
  </cols>
  <sheetData>
    <row r="1" spans="1:13" x14ac:dyDescent="0.2">
      <c r="A1" s="71">
        <v>9</v>
      </c>
    </row>
    <row r="2" spans="1:13" x14ac:dyDescent="0.2">
      <c r="B2" s="32" t="s">
        <v>0</v>
      </c>
    </row>
    <row r="3" spans="1:13" x14ac:dyDescent="0.2">
      <c r="G3" s="35"/>
      <c r="H3" s="35"/>
      <c r="I3" s="35"/>
    </row>
    <row r="4" spans="1:13" x14ac:dyDescent="0.2">
      <c r="C4" s="80" t="s">
        <v>191</v>
      </c>
      <c r="D4" s="81"/>
      <c r="E4" s="82"/>
      <c r="F4" s="62" t="s">
        <v>192</v>
      </c>
      <c r="G4" s="65"/>
      <c r="H4" s="65"/>
      <c r="I4" s="65"/>
      <c r="J4" s="64"/>
    </row>
    <row r="5" spans="1:13" x14ac:dyDescent="0.2">
      <c r="A5" s="33" t="s">
        <v>1</v>
      </c>
      <c r="B5" s="32"/>
      <c r="C5" s="34" t="s">
        <v>190</v>
      </c>
      <c r="D5" s="34" t="s">
        <v>59</v>
      </c>
      <c r="E5" s="41" t="s">
        <v>469</v>
      </c>
      <c r="F5" s="34" t="s">
        <v>190</v>
      </c>
      <c r="G5" s="51" t="s">
        <v>472</v>
      </c>
      <c r="H5" s="76" t="s">
        <v>480</v>
      </c>
      <c r="I5" s="77" t="s">
        <v>478</v>
      </c>
      <c r="J5" s="78" t="s">
        <v>477</v>
      </c>
      <c r="K5" s="79" t="s">
        <v>481</v>
      </c>
    </row>
    <row r="6" spans="1:13" x14ac:dyDescent="0.2">
      <c r="B6" s="31" t="s">
        <v>2</v>
      </c>
      <c r="C6" s="28">
        <f>-Data!C8</f>
        <v>291547.21999999997</v>
      </c>
      <c r="D6" s="28">
        <f>I6/12</f>
        <v>358333.33333333331</v>
      </c>
      <c r="E6" s="42">
        <f>C6/D6</f>
        <v>0.81362014883720923</v>
      </c>
      <c r="F6" s="28">
        <f>-Data!D8</f>
        <v>2629833.87</v>
      </c>
      <c r="G6" s="52">
        <f>293773*12</f>
        <v>3525276</v>
      </c>
      <c r="H6" s="57">
        <f>349171*12*1.025</f>
        <v>4294803.3</v>
      </c>
      <c r="I6" s="27">
        <v>4300000</v>
      </c>
      <c r="J6" s="39">
        <f>F6/$A$1*12</f>
        <v>3506445.16</v>
      </c>
      <c r="K6" s="46">
        <v>4144015</v>
      </c>
    </row>
    <row r="7" spans="1:13" x14ac:dyDescent="0.2">
      <c r="A7" s="30">
        <v>1</v>
      </c>
      <c r="B7" s="31" t="str">
        <f>Noter!B7</f>
        <v>TR-uddannelse</v>
      </c>
      <c r="C7" s="28">
        <f>Noter!C10</f>
        <v>0</v>
      </c>
      <c r="D7" s="28">
        <f>I7/12</f>
        <v>40488.416666666664</v>
      </c>
      <c r="E7" s="42"/>
      <c r="F7" s="28">
        <f>Noter!E10</f>
        <v>328152</v>
      </c>
      <c r="G7" s="53">
        <f>Noter!F10</f>
        <v>485861</v>
      </c>
      <c r="H7" s="58">
        <f>Noter!G10</f>
        <v>485861</v>
      </c>
      <c r="I7" s="28">
        <f>Noter!H10</f>
        <v>485861</v>
      </c>
      <c r="J7" s="39">
        <f>F7/$A$1*12</f>
        <v>437536</v>
      </c>
      <c r="K7" s="46">
        <f>Noter!I10</f>
        <v>548720</v>
      </c>
      <c r="M7" s="35"/>
    </row>
    <row r="8" spans="1:13" x14ac:dyDescent="0.2">
      <c r="A8" s="30">
        <v>2</v>
      </c>
      <c r="B8" s="31" t="str">
        <f>Noter!B12</f>
        <v>Andre indtægter</v>
      </c>
      <c r="C8" s="28">
        <f>Noter!C18</f>
        <v>0</v>
      </c>
      <c r="D8" s="28">
        <f>I8/12</f>
        <v>17083.333333333332</v>
      </c>
      <c r="E8" s="42"/>
      <c r="F8" s="28">
        <f>Noter!E18</f>
        <v>43271.090000000004</v>
      </c>
      <c r="G8" s="53">
        <f>Noter!F18</f>
        <v>175000</v>
      </c>
      <c r="H8" s="58">
        <f>Noter!G18</f>
        <v>354000</v>
      </c>
      <c r="I8" s="28">
        <f>Noter!H18</f>
        <v>205000</v>
      </c>
      <c r="J8" s="39">
        <f>F8/$A$1*12+100000</f>
        <v>157694.78666666668</v>
      </c>
      <c r="K8" s="46">
        <f>Noter!I18</f>
        <v>340336</v>
      </c>
    </row>
    <row r="9" spans="1:13" x14ac:dyDescent="0.2">
      <c r="B9" s="36" t="s">
        <v>5</v>
      </c>
      <c r="C9" s="29">
        <f>SUM(C6:C8)</f>
        <v>291547.21999999997</v>
      </c>
      <c r="D9" s="29">
        <f>SUM(D6:D8)</f>
        <v>415905.08333333331</v>
      </c>
      <c r="E9" s="43"/>
      <c r="F9" s="29">
        <f t="shared" ref="F9:K9" si="0">SUM(F6:F8)</f>
        <v>3001256.96</v>
      </c>
      <c r="G9" s="54">
        <f t="shared" si="0"/>
        <v>4186137</v>
      </c>
      <c r="H9" s="59">
        <f t="shared" si="0"/>
        <v>5134664.3</v>
      </c>
      <c r="I9" s="29">
        <f>SUM(I6:I8)</f>
        <v>4990861</v>
      </c>
      <c r="J9" s="40">
        <f t="shared" si="0"/>
        <v>4101675.9466666668</v>
      </c>
      <c r="K9" s="47">
        <f t="shared" si="0"/>
        <v>5033071</v>
      </c>
    </row>
    <row r="10" spans="1:13" x14ac:dyDescent="0.2">
      <c r="C10" s="28"/>
      <c r="D10" s="28"/>
      <c r="E10" s="42"/>
      <c r="F10" s="28"/>
      <c r="G10" s="53"/>
      <c r="H10" s="58"/>
      <c r="I10" s="28"/>
      <c r="J10" s="39"/>
      <c r="K10" s="46"/>
    </row>
    <row r="11" spans="1:13" x14ac:dyDescent="0.2">
      <c r="A11" s="30">
        <v>3</v>
      </c>
      <c r="B11" s="31" t="str">
        <f>Noter!B20</f>
        <v>Personaleomkostninger</v>
      </c>
      <c r="C11" s="28">
        <f>Noter!C30</f>
        <v>241284.48000000001</v>
      </c>
      <c r="D11" s="28">
        <f t="shared" ref="D11:D17" si="1">I11/12</f>
        <v>299962.33333333331</v>
      </c>
      <c r="E11" s="42">
        <f>C11/D11</f>
        <v>0.80438259470355733</v>
      </c>
      <c r="F11" s="28">
        <f>Noter!E30</f>
        <v>2200900.6799999997</v>
      </c>
      <c r="G11" s="53">
        <f>Noter!F30</f>
        <v>2866649.6534500001</v>
      </c>
      <c r="H11" s="58">
        <f>Noter!G30</f>
        <v>3470577.0163437235</v>
      </c>
      <c r="I11" s="28">
        <f>Noter!H30</f>
        <v>3599548</v>
      </c>
      <c r="J11" s="39">
        <f>(F11/$A$1*12)-112800</f>
        <v>2821734.2399999993</v>
      </c>
      <c r="K11" s="46">
        <f>Noter!I30</f>
        <v>3373336</v>
      </c>
    </row>
    <row r="12" spans="1:13" x14ac:dyDescent="0.2">
      <c r="A12" s="30">
        <v>4</v>
      </c>
      <c r="B12" s="31" t="str">
        <f>Noter!B33</f>
        <v>Kontingenter og tilskud m.v.</v>
      </c>
      <c r="C12" s="28">
        <f>Noter!C36</f>
        <v>0</v>
      </c>
      <c r="D12" s="28">
        <f t="shared" si="1"/>
        <v>2416.6666666666665</v>
      </c>
      <c r="E12" s="42"/>
      <c r="F12" s="28">
        <f>Noter!E36</f>
        <v>29294</v>
      </c>
      <c r="G12" s="53">
        <f>Noter!F36</f>
        <v>37000</v>
      </c>
      <c r="H12" s="58">
        <f>Noter!G36</f>
        <v>30000</v>
      </c>
      <c r="I12" s="28">
        <f>Noter!H36</f>
        <v>29000</v>
      </c>
      <c r="J12" s="39">
        <f>F12/$A$1*12</f>
        <v>39058.666666666664</v>
      </c>
      <c r="K12" s="46">
        <f>Noter!I36</f>
        <v>31476</v>
      </c>
    </row>
    <row r="13" spans="1:13" x14ac:dyDescent="0.2">
      <c r="A13" s="30">
        <v>5</v>
      </c>
      <c r="B13" s="31" t="str">
        <f>Noter!B38</f>
        <v>Møder og kursusaktiviteter</v>
      </c>
      <c r="C13" s="28">
        <f>Noter!C48</f>
        <v>60435.060000000005</v>
      </c>
      <c r="D13" s="28">
        <f t="shared" si="1"/>
        <v>41916.666666666664</v>
      </c>
      <c r="E13" s="42"/>
      <c r="F13" s="28">
        <f>Noter!E48</f>
        <v>242119.85</v>
      </c>
      <c r="G13" s="53">
        <f>Noter!F48</f>
        <v>473000</v>
      </c>
      <c r="H13" s="58">
        <f>Noter!G48</f>
        <v>445000</v>
      </c>
      <c r="I13" s="28">
        <f>Noter!H48</f>
        <v>503000</v>
      </c>
      <c r="J13" s="39">
        <f>F13/$A$1*12</f>
        <v>322826.46666666667</v>
      </c>
      <c r="K13" s="46">
        <f>Noter!I48</f>
        <v>501219</v>
      </c>
    </row>
    <row r="14" spans="1:13" x14ac:dyDescent="0.2">
      <c r="A14" s="30">
        <v>6</v>
      </c>
      <c r="B14" s="31" t="str">
        <f>Noter!B50</f>
        <v>Ejendommens drift</v>
      </c>
      <c r="C14" s="28">
        <f>Noter!C59</f>
        <v>2491.65</v>
      </c>
      <c r="D14" s="28">
        <f t="shared" si="1"/>
        <v>14958.333333333334</v>
      </c>
      <c r="E14" s="42"/>
      <c r="F14" s="28">
        <f>Noter!E59</f>
        <v>106834.66000000002</v>
      </c>
      <c r="G14" s="53">
        <f>Noter!F59</f>
        <v>157500</v>
      </c>
      <c r="H14" s="58">
        <f>Noter!G59</f>
        <v>396732</v>
      </c>
      <c r="I14" s="28">
        <f>Noter!H59</f>
        <v>179500</v>
      </c>
      <c r="J14" s="39">
        <f>F14/$A$1*12</f>
        <v>142446.21333333335</v>
      </c>
      <c r="K14" s="46">
        <f>Noter!I59</f>
        <v>278659</v>
      </c>
    </row>
    <row r="15" spans="1:13" x14ac:dyDescent="0.2">
      <c r="A15" s="30">
        <v>7</v>
      </c>
      <c r="B15" s="31" t="str">
        <f>Noter!B61</f>
        <v>Administrationsomkostninger</v>
      </c>
      <c r="C15" s="28">
        <f>Noter!C81</f>
        <v>37464.770000000004</v>
      </c>
      <c r="D15" s="28">
        <f t="shared" si="1"/>
        <v>33750</v>
      </c>
      <c r="E15" s="42"/>
      <c r="F15" s="28">
        <f>Noter!E81</f>
        <v>314689.37</v>
      </c>
      <c r="G15" s="53">
        <f>Noter!F81</f>
        <v>493500</v>
      </c>
      <c r="H15" s="58">
        <f>Noter!G81</f>
        <v>362500</v>
      </c>
      <c r="I15" s="28">
        <f>Noter!H81</f>
        <v>405000</v>
      </c>
      <c r="J15" s="39">
        <f>F15/$A$1*12</f>
        <v>419585.82666666666</v>
      </c>
      <c r="K15" s="46">
        <f>Noter!I81</f>
        <v>446929</v>
      </c>
    </row>
    <row r="16" spans="1:13" x14ac:dyDescent="0.2">
      <c r="A16" s="30">
        <v>8</v>
      </c>
      <c r="B16" s="31" t="str">
        <f>Noter!B83</f>
        <v>TR-uddannelse</v>
      </c>
      <c r="C16" s="28">
        <f>Noter!C87</f>
        <v>0</v>
      </c>
      <c r="D16" s="28">
        <f t="shared" si="1"/>
        <v>40488.416666666664</v>
      </c>
      <c r="E16" s="42"/>
      <c r="F16" s="28">
        <f>Noter!E87</f>
        <v>328152</v>
      </c>
      <c r="G16" s="53">
        <f>Noter!F87</f>
        <v>485861</v>
      </c>
      <c r="H16" s="58">
        <f>Noter!G87</f>
        <v>485861</v>
      </c>
      <c r="I16" s="28">
        <f>Noter!H87</f>
        <v>485861</v>
      </c>
      <c r="J16" s="39">
        <f>F16/$A$1*12</f>
        <v>437536</v>
      </c>
      <c r="K16" s="46">
        <f>Noter!I87</f>
        <v>548720</v>
      </c>
    </row>
    <row r="17" spans="1:11" x14ac:dyDescent="0.2">
      <c r="A17" s="30">
        <v>9</v>
      </c>
      <c r="B17" s="31" t="str">
        <f>Noter!B93</f>
        <v>Andre udgifter</v>
      </c>
      <c r="C17" s="28">
        <f>Noter!C98</f>
        <v>0</v>
      </c>
      <c r="D17" s="28">
        <f t="shared" si="1"/>
        <v>5000</v>
      </c>
      <c r="E17" s="42"/>
      <c r="F17" s="28">
        <f>Noter!E98</f>
        <v>101261.5</v>
      </c>
      <c r="G17" s="53">
        <f>Noter!F98</f>
        <v>135000</v>
      </c>
      <c r="H17" s="58">
        <f>Noter!G98</f>
        <v>45000</v>
      </c>
      <c r="I17" s="28">
        <f>Noter!H98</f>
        <v>60000</v>
      </c>
      <c r="J17" s="39">
        <f>(F17/$A$1*12)+60000</f>
        <v>195015.33333333331</v>
      </c>
      <c r="K17" s="46">
        <f>Noter!I98</f>
        <v>64935</v>
      </c>
    </row>
    <row r="18" spans="1:11" x14ac:dyDescent="0.2">
      <c r="B18" s="36" t="s">
        <v>466</v>
      </c>
      <c r="C18" s="29">
        <f>SUM(C11:C17)</f>
        <v>341675.96000000008</v>
      </c>
      <c r="D18" s="29">
        <f>SUM(D11:D17)</f>
        <v>438492.41666666669</v>
      </c>
      <c r="E18" s="43"/>
      <c r="F18" s="29">
        <f t="shared" ref="F18:K18" si="2">SUM(F11:F17)</f>
        <v>3323252.06</v>
      </c>
      <c r="G18" s="54">
        <f t="shared" si="2"/>
        <v>4648510.6534500001</v>
      </c>
      <c r="H18" s="59">
        <f t="shared" si="2"/>
        <v>5235670.016343724</v>
      </c>
      <c r="I18" s="29">
        <f>SUM(I11:I17)</f>
        <v>5261909</v>
      </c>
      <c r="J18" s="40">
        <f t="shared" si="2"/>
        <v>4378202.7466666661</v>
      </c>
      <c r="K18" s="47">
        <f t="shared" si="2"/>
        <v>5245274</v>
      </c>
    </row>
    <row r="19" spans="1:11" x14ac:dyDescent="0.2">
      <c r="B19" s="37"/>
      <c r="C19" s="38"/>
      <c r="D19" s="38"/>
      <c r="E19" s="44"/>
      <c r="F19" s="38"/>
      <c r="G19" s="55"/>
      <c r="H19" s="60"/>
      <c r="I19" s="38"/>
      <c r="J19" s="39"/>
      <c r="K19" s="48"/>
    </row>
    <row r="20" spans="1:11" x14ac:dyDescent="0.2">
      <c r="A20" s="30">
        <v>10</v>
      </c>
      <c r="B20" s="31" t="str">
        <f>Noter!B100</f>
        <v>Refunderet af OAA</v>
      </c>
      <c r="C20" s="28">
        <f>Noter!C106</f>
        <v>0</v>
      </c>
      <c r="D20" s="28">
        <f>I20/12</f>
        <v>16666.666666666668</v>
      </c>
      <c r="E20" s="42"/>
      <c r="F20" s="28">
        <f>Noter!E106</f>
        <v>147392.44</v>
      </c>
      <c r="G20" s="53">
        <f>Noter!F106</f>
        <v>200000</v>
      </c>
      <c r="H20" s="58">
        <f>Noter!G106</f>
        <v>265000</v>
      </c>
      <c r="I20" s="28">
        <f>Noter!H106</f>
        <v>200000</v>
      </c>
      <c r="J20" s="39">
        <f>F20/$A$1*12</f>
        <v>196523.25333333333</v>
      </c>
      <c r="K20" s="46">
        <f>Noter!I106</f>
        <v>222546</v>
      </c>
    </row>
    <row r="21" spans="1:11" x14ac:dyDescent="0.2">
      <c r="C21" s="28"/>
      <c r="D21" s="28"/>
      <c r="E21" s="42"/>
      <c r="F21" s="28"/>
      <c r="G21" s="53"/>
      <c r="H21" s="58"/>
      <c r="I21" s="28"/>
      <c r="J21" s="39"/>
      <c r="K21" s="46"/>
    </row>
    <row r="22" spans="1:11" x14ac:dyDescent="0.2">
      <c r="B22" s="36" t="s">
        <v>467</v>
      </c>
      <c r="C22" s="29">
        <f>C9-C18+C20</f>
        <v>-50128.740000000107</v>
      </c>
      <c r="D22" s="29">
        <f>D9-D18+D20</f>
        <v>-5920.6666666667043</v>
      </c>
      <c r="E22" s="43"/>
      <c r="F22" s="29">
        <f t="shared" ref="F22:K22" si="3">F9-F18+F20</f>
        <v>-174602.66000000009</v>
      </c>
      <c r="G22" s="54">
        <f t="shared" si="3"/>
        <v>-262373.6534500001</v>
      </c>
      <c r="H22" s="59">
        <f t="shared" si="3"/>
        <v>163994.28365627583</v>
      </c>
      <c r="I22" s="29">
        <f>I9-I18+I20</f>
        <v>-71048</v>
      </c>
      <c r="J22" s="40">
        <f t="shared" si="3"/>
        <v>-80003.546666666021</v>
      </c>
      <c r="K22" s="47">
        <f t="shared" si="3"/>
        <v>10343</v>
      </c>
    </row>
    <row r="23" spans="1:11" x14ac:dyDescent="0.2">
      <c r="B23" s="32"/>
      <c r="C23" s="28"/>
      <c r="D23" s="28"/>
      <c r="E23" s="42"/>
      <c r="F23" s="28"/>
      <c r="G23" s="53"/>
      <c r="H23" s="58"/>
      <c r="I23" s="28"/>
      <c r="J23" s="39"/>
      <c r="K23" s="46"/>
    </row>
    <row r="24" spans="1:11" x14ac:dyDescent="0.2">
      <c r="A24" s="30">
        <v>11</v>
      </c>
      <c r="B24" s="31" t="str">
        <f>Noter!B108</f>
        <v>Finansielle indtægter</v>
      </c>
      <c r="C24" s="28">
        <f>Noter!C112</f>
        <v>0</v>
      </c>
      <c r="D24" s="28">
        <f>I24/12</f>
        <v>2500</v>
      </c>
      <c r="E24" s="42"/>
      <c r="F24" s="28">
        <f>Noter!E112</f>
        <v>73445.75</v>
      </c>
      <c r="G24" s="53">
        <f>Noter!F112</f>
        <v>30000</v>
      </c>
      <c r="H24" s="58">
        <f>Noter!G112</f>
        <v>0</v>
      </c>
      <c r="I24" s="28">
        <f>Noter!H112</f>
        <v>30000</v>
      </c>
      <c r="J24" s="39">
        <f>F24/$A$1*12</f>
        <v>97927.666666666657</v>
      </c>
      <c r="K24" s="46">
        <f>Noter!I112</f>
        <v>41902</v>
      </c>
    </row>
    <row r="25" spans="1:11" x14ac:dyDescent="0.2">
      <c r="A25" s="30">
        <v>12</v>
      </c>
      <c r="B25" s="31" t="s">
        <v>475</v>
      </c>
      <c r="C25" s="28"/>
      <c r="D25" s="28"/>
      <c r="E25" s="42"/>
      <c r="F25" s="28"/>
      <c r="G25" s="53"/>
      <c r="H25" s="58">
        <f>-Noter!G117</f>
        <v>-65000</v>
      </c>
      <c r="I25" s="73">
        <f>-Noter!G117</f>
        <v>-65000</v>
      </c>
      <c r="J25" s="39"/>
      <c r="K25" s="46">
        <f>-Noter!I117</f>
        <v>-483</v>
      </c>
    </row>
    <row r="26" spans="1:11" x14ac:dyDescent="0.2">
      <c r="C26" s="28"/>
      <c r="D26" s="28"/>
      <c r="E26" s="42"/>
      <c r="F26" s="28"/>
      <c r="G26" s="53"/>
      <c r="H26" s="58"/>
      <c r="I26" s="28"/>
      <c r="J26" s="39"/>
      <c r="K26" s="46"/>
    </row>
    <row r="27" spans="1:11" x14ac:dyDescent="0.2">
      <c r="B27" s="36" t="s">
        <v>12</v>
      </c>
      <c r="C27" s="29">
        <f>C22+C24</f>
        <v>-50128.740000000107</v>
      </c>
      <c r="D27" s="29">
        <f>D22+D24</f>
        <v>-3420.6666666667043</v>
      </c>
      <c r="E27" s="43"/>
      <c r="F27" s="29">
        <f>F22+F24</f>
        <v>-101156.91000000009</v>
      </c>
      <c r="G27" s="54">
        <f>G22+G24</f>
        <v>-232373.6534500001</v>
      </c>
      <c r="H27" s="59">
        <f>H22+H24+H25</f>
        <v>98994.283656275831</v>
      </c>
      <c r="I27" s="29">
        <f>I22+I24+I25</f>
        <v>-106048</v>
      </c>
      <c r="J27" s="40">
        <f>J22+J24</f>
        <v>17924.120000000636</v>
      </c>
      <c r="K27" s="47">
        <f>K22+K24+K25</f>
        <v>51762</v>
      </c>
    </row>
    <row r="28" spans="1:11" x14ac:dyDescent="0.2">
      <c r="C28" s="28"/>
      <c r="D28" s="28"/>
      <c r="E28" s="42"/>
      <c r="F28" s="28"/>
      <c r="G28" s="53"/>
      <c r="H28" s="58"/>
      <c r="I28" s="28"/>
      <c r="J28" s="39"/>
      <c r="K28" s="46"/>
    </row>
    <row r="29" spans="1:11" x14ac:dyDescent="0.2">
      <c r="A29" s="30">
        <v>12</v>
      </c>
      <c r="B29" s="31" t="str">
        <f>Noter!B119</f>
        <v>Afskrivninger</v>
      </c>
      <c r="C29" s="27">
        <f>Noter!C119</f>
        <v>0</v>
      </c>
      <c r="D29" s="27">
        <f>I29/12</f>
        <v>833.33333333333337</v>
      </c>
      <c r="E29" s="45"/>
      <c r="F29" s="27">
        <f>Noter!E119</f>
        <v>0</v>
      </c>
      <c r="G29" s="52">
        <f>Noter!F119</f>
        <v>10000</v>
      </c>
      <c r="H29" s="57">
        <f>Noter!G119</f>
        <v>54000</v>
      </c>
      <c r="I29" s="27">
        <f>Noter!H119</f>
        <v>10000</v>
      </c>
      <c r="J29" s="39">
        <v>15000</v>
      </c>
      <c r="K29" s="46">
        <f>Noter!I119</f>
        <v>11990</v>
      </c>
    </row>
    <row r="30" spans="1:11" x14ac:dyDescent="0.2">
      <c r="E30" s="45"/>
      <c r="G30" s="52"/>
      <c r="H30" s="57"/>
      <c r="I30" s="27"/>
      <c r="J30" s="39"/>
      <c r="K30" s="46"/>
    </row>
    <row r="31" spans="1:11" x14ac:dyDescent="0.2">
      <c r="B31" s="31" t="s">
        <v>13</v>
      </c>
      <c r="E31" s="45"/>
      <c r="G31" s="52"/>
      <c r="H31" s="57">
        <v>10000</v>
      </c>
      <c r="I31" s="27"/>
      <c r="J31" s="39"/>
      <c r="K31" s="46"/>
    </row>
    <row r="32" spans="1:11" x14ac:dyDescent="0.2">
      <c r="C32" s="28"/>
      <c r="D32" s="28"/>
      <c r="E32" s="42"/>
      <c r="F32" s="28"/>
      <c r="G32" s="53"/>
      <c r="H32" s="58"/>
      <c r="I32" s="28"/>
      <c r="J32" s="39"/>
      <c r="K32" s="46"/>
    </row>
    <row r="33" spans="2:11" x14ac:dyDescent="0.2">
      <c r="B33" s="36" t="s">
        <v>14</v>
      </c>
      <c r="C33" s="29">
        <f>C27-C29</f>
        <v>-50128.740000000107</v>
      </c>
      <c r="D33" s="29">
        <f>D27-D29</f>
        <v>-4254.0000000000373</v>
      </c>
      <c r="E33" s="43"/>
      <c r="F33" s="29">
        <f t="shared" ref="F33:K33" si="4">F27-F29</f>
        <v>-101156.91000000009</v>
      </c>
      <c r="G33" s="54">
        <f t="shared" si="4"/>
        <v>-242373.6534500001</v>
      </c>
      <c r="H33" s="59">
        <f>H27-H29-H31</f>
        <v>34994.283656275831</v>
      </c>
      <c r="I33" s="29">
        <f>I27-I29</f>
        <v>-116048</v>
      </c>
      <c r="J33" s="40">
        <f t="shared" si="4"/>
        <v>2924.1200000006356</v>
      </c>
      <c r="K33" s="47">
        <f t="shared" si="4"/>
        <v>39772</v>
      </c>
    </row>
    <row r="34" spans="2:11" x14ac:dyDescent="0.2">
      <c r="C34" s="28"/>
      <c r="D34" s="28"/>
      <c r="E34" s="28"/>
      <c r="F34" s="28"/>
      <c r="G34" s="28"/>
      <c r="H34" s="28"/>
      <c r="I34" s="28"/>
    </row>
    <row r="35" spans="2:11" x14ac:dyDescent="0.2">
      <c r="G35" s="27"/>
      <c r="H35" s="27"/>
      <c r="I35" s="27"/>
    </row>
  </sheetData>
  <mergeCells count="1">
    <mergeCell ref="C4:E4"/>
  </mergeCells>
  <phoneticPr fontId="3" type="noConversion"/>
  <pageMargins left="0.25" right="0.25" top="0.75" bottom="0.75" header="0.3" footer="0.3"/>
  <pageSetup paperSize="9" orientation="portrait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I131"/>
  <sheetViews>
    <sheetView tabSelected="1" zoomScale="136" zoomScaleSheetLayoutView="136" workbookViewId="0">
      <selection activeCell="I15" sqref="I15"/>
    </sheetView>
  </sheetViews>
  <sheetFormatPr defaultColWidth="8.7109375" defaultRowHeight="15" x14ac:dyDescent="0.2"/>
  <cols>
    <col min="1" max="1" width="6.5703125" style="1" customWidth="1"/>
    <col min="2" max="2" width="48.5703125" style="5" bestFit="1" customWidth="1"/>
    <col min="3" max="5" width="14.140625" style="3" hidden="1" customWidth="1"/>
    <col min="6" max="6" width="15.140625" style="27" hidden="1" customWidth="1"/>
    <col min="7" max="7" width="15.140625" style="27" bestFit="1" customWidth="1"/>
    <col min="8" max="8" width="14.140625" style="27" customWidth="1"/>
    <col min="9" max="9" width="15.5703125" style="3" customWidth="1"/>
    <col min="10" max="16384" width="8.7109375" style="4"/>
  </cols>
  <sheetData>
    <row r="2" spans="1:9" x14ac:dyDescent="0.2">
      <c r="B2" s="2" t="s">
        <v>0</v>
      </c>
    </row>
    <row r="3" spans="1:9" x14ac:dyDescent="0.2">
      <c r="G3" s="28"/>
      <c r="H3" s="28"/>
      <c r="I3" s="8"/>
    </row>
    <row r="4" spans="1:9" x14ac:dyDescent="0.2">
      <c r="C4" s="80" t="s">
        <v>191</v>
      </c>
      <c r="D4" s="81"/>
      <c r="E4" s="62" t="s">
        <v>192</v>
      </c>
      <c r="F4" s="63"/>
      <c r="G4" s="65"/>
      <c r="H4" s="65"/>
      <c r="I4" s="70"/>
    </row>
    <row r="5" spans="1:9" x14ac:dyDescent="0.2">
      <c r="A5" s="7" t="s">
        <v>1</v>
      </c>
      <c r="C5" s="12" t="s">
        <v>190</v>
      </c>
      <c r="D5" s="13" t="s">
        <v>59</v>
      </c>
      <c r="E5" s="49" t="s">
        <v>190</v>
      </c>
      <c r="F5" s="51" t="s">
        <v>472</v>
      </c>
      <c r="G5" s="56" t="s">
        <v>480</v>
      </c>
      <c r="H5" s="50" t="s">
        <v>478</v>
      </c>
      <c r="I5" s="34" t="s">
        <v>482</v>
      </c>
    </row>
    <row r="6" spans="1:9" x14ac:dyDescent="0.2">
      <c r="C6" s="8"/>
      <c r="D6" s="8"/>
      <c r="F6" s="52"/>
      <c r="G6" s="57"/>
      <c r="I6" s="46"/>
    </row>
    <row r="7" spans="1:9" x14ac:dyDescent="0.2">
      <c r="A7" s="7">
        <v>1</v>
      </c>
      <c r="B7" s="9" t="s">
        <v>4</v>
      </c>
      <c r="C7" s="8"/>
      <c r="D7" s="8"/>
      <c r="E7" s="8"/>
      <c r="F7" s="53"/>
      <c r="G7" s="58"/>
      <c r="H7" s="28"/>
      <c r="I7" s="46"/>
    </row>
    <row r="8" spans="1:9" x14ac:dyDescent="0.2">
      <c r="B8" s="5" t="s">
        <v>19</v>
      </c>
      <c r="C8" s="8">
        <f>-(Data!C19+Data!C22)</f>
        <v>0</v>
      </c>
      <c r="D8" s="8">
        <f>I8/12</f>
        <v>45726.666666666664</v>
      </c>
      <c r="E8" s="8">
        <f>-(Data!D22+Data!D25)</f>
        <v>328152</v>
      </c>
      <c r="F8" s="53">
        <f>H8</f>
        <v>485861</v>
      </c>
      <c r="G8" s="58">
        <v>485861</v>
      </c>
      <c r="H8" s="28">
        <v>485861</v>
      </c>
      <c r="I8" s="46">
        <v>548720</v>
      </c>
    </row>
    <row r="9" spans="1:9" x14ac:dyDescent="0.2">
      <c r="B9" s="5" t="s">
        <v>20</v>
      </c>
      <c r="C9" s="8">
        <f>-Data!C19</f>
        <v>0</v>
      </c>
      <c r="D9" s="8">
        <v>0</v>
      </c>
      <c r="E9" s="8">
        <f>-Data!D19</f>
        <v>0</v>
      </c>
      <c r="F9" s="53">
        <f>H9</f>
        <v>0</v>
      </c>
      <c r="G9" s="58">
        <v>0</v>
      </c>
      <c r="H9" s="28">
        <v>0</v>
      </c>
      <c r="I9" s="46">
        <v>0</v>
      </c>
    </row>
    <row r="10" spans="1:9" x14ac:dyDescent="0.2">
      <c r="C10" s="15">
        <f t="shared" ref="C10:I10" si="0">SUM(C8:C9)</f>
        <v>0</v>
      </c>
      <c r="D10" s="15">
        <f t="shared" si="0"/>
        <v>45726.666666666664</v>
      </c>
      <c r="E10" s="15">
        <f t="shared" si="0"/>
        <v>328152</v>
      </c>
      <c r="F10" s="54">
        <f t="shared" si="0"/>
        <v>485861</v>
      </c>
      <c r="G10" s="59">
        <f t="shared" si="0"/>
        <v>485861</v>
      </c>
      <c r="H10" s="15">
        <f>SUM(H8:H9)</f>
        <v>485861</v>
      </c>
      <c r="I10" s="47">
        <f t="shared" si="0"/>
        <v>548720</v>
      </c>
    </row>
    <row r="11" spans="1:9" x14ac:dyDescent="0.2">
      <c r="C11" s="8"/>
      <c r="D11" s="8"/>
      <c r="E11" s="8"/>
      <c r="F11" s="53"/>
      <c r="G11" s="58"/>
      <c r="H11" s="28"/>
      <c r="I11" s="46"/>
    </row>
    <row r="12" spans="1:9" x14ac:dyDescent="0.2">
      <c r="A12" s="7">
        <v>2</v>
      </c>
      <c r="B12" s="9" t="s">
        <v>3</v>
      </c>
      <c r="C12" s="8"/>
      <c r="D12" s="8"/>
      <c r="E12" s="8"/>
      <c r="F12" s="53"/>
      <c r="G12" s="58"/>
      <c r="H12" s="28"/>
      <c r="I12" s="46"/>
    </row>
    <row r="13" spans="1:9" x14ac:dyDescent="0.2">
      <c r="A13" s="7"/>
      <c r="B13" s="5" t="s">
        <v>16</v>
      </c>
      <c r="C13" s="8">
        <f>-(Data!C28+Data!C31)</f>
        <v>0</v>
      </c>
      <c r="D13" s="8">
        <f>I13/12</f>
        <v>8612.0833333333339</v>
      </c>
      <c r="E13" s="8">
        <f>-(Data!D35+Data!D38)</f>
        <v>5871.01</v>
      </c>
      <c r="F13" s="53">
        <v>5000</v>
      </c>
      <c r="G13" s="58">
        <f>F13</f>
        <v>5000</v>
      </c>
      <c r="H13" s="28">
        <v>5000</v>
      </c>
      <c r="I13" s="46">
        <v>103345</v>
      </c>
    </row>
    <row r="14" spans="1:9" x14ac:dyDescent="0.2">
      <c r="A14" s="7"/>
      <c r="B14" s="5" t="s">
        <v>485</v>
      </c>
      <c r="C14" s="8"/>
      <c r="D14" s="8"/>
      <c r="E14" s="8"/>
      <c r="F14" s="53"/>
      <c r="G14" s="58">
        <v>144000</v>
      </c>
      <c r="H14" s="28">
        <v>0</v>
      </c>
      <c r="I14" s="46">
        <v>0</v>
      </c>
    </row>
    <row r="15" spans="1:9" x14ac:dyDescent="0.2">
      <c r="B15" s="5" t="s">
        <v>17</v>
      </c>
      <c r="C15" s="8">
        <f>-Data!C28</f>
        <v>0</v>
      </c>
      <c r="D15" s="8">
        <f>I15/12</f>
        <v>15282.5</v>
      </c>
      <c r="E15" s="8">
        <f>-Data!D28</f>
        <v>0</v>
      </c>
      <c r="F15" s="53">
        <v>100000</v>
      </c>
      <c r="G15" s="58">
        <v>150000</v>
      </c>
      <c r="H15" s="28">
        <v>100000</v>
      </c>
      <c r="I15" s="46">
        <v>183390</v>
      </c>
    </row>
    <row r="16" spans="1:9" hidden="1" x14ac:dyDescent="0.2">
      <c r="B16" s="5" t="s">
        <v>193</v>
      </c>
      <c r="C16" s="8">
        <v>0</v>
      </c>
      <c r="D16" s="8">
        <f>I16/12</f>
        <v>0</v>
      </c>
      <c r="E16" s="8">
        <v>0</v>
      </c>
      <c r="F16" s="53">
        <v>0</v>
      </c>
      <c r="G16" s="58">
        <f>F16</f>
        <v>0</v>
      </c>
      <c r="H16" s="28">
        <v>0</v>
      </c>
      <c r="I16" s="46">
        <v>0</v>
      </c>
    </row>
    <row r="17" spans="1:9" x14ac:dyDescent="0.2">
      <c r="B17" s="5" t="s">
        <v>18</v>
      </c>
      <c r="C17" s="8">
        <f>-Data!C41</f>
        <v>0</v>
      </c>
      <c r="D17" s="8">
        <f>I17/12</f>
        <v>4466.75</v>
      </c>
      <c r="E17" s="8">
        <f>-Data!D41</f>
        <v>37400.080000000002</v>
      </c>
      <c r="F17" s="53">
        <v>70000</v>
      </c>
      <c r="G17" s="58">
        <v>55000</v>
      </c>
      <c r="H17" s="28">
        <v>100000</v>
      </c>
      <c r="I17" s="46">
        <v>53601</v>
      </c>
    </row>
    <row r="18" spans="1:9" x14ac:dyDescent="0.2">
      <c r="C18" s="15">
        <f t="shared" ref="C18:I18" si="1">SUM(C13:C17)</f>
        <v>0</v>
      </c>
      <c r="D18" s="15">
        <f t="shared" si="1"/>
        <v>28361.333333333336</v>
      </c>
      <c r="E18" s="15">
        <f t="shared" si="1"/>
        <v>43271.090000000004</v>
      </c>
      <c r="F18" s="54">
        <f t="shared" si="1"/>
        <v>175000</v>
      </c>
      <c r="G18" s="59">
        <f t="shared" si="1"/>
        <v>354000</v>
      </c>
      <c r="H18" s="29">
        <f>SUM(H13:H17)</f>
        <v>205000</v>
      </c>
      <c r="I18" s="47">
        <f t="shared" si="1"/>
        <v>340336</v>
      </c>
    </row>
    <row r="19" spans="1:9" x14ac:dyDescent="0.2">
      <c r="C19" s="8"/>
      <c r="D19" s="8"/>
      <c r="E19" s="8"/>
      <c r="F19" s="53"/>
      <c r="G19" s="58"/>
      <c r="H19" s="28"/>
      <c r="I19" s="46"/>
    </row>
    <row r="20" spans="1:9" x14ac:dyDescent="0.2">
      <c r="A20" s="7">
        <v>3</v>
      </c>
      <c r="B20" s="9" t="s">
        <v>6</v>
      </c>
      <c r="C20" s="8"/>
      <c r="D20" s="8"/>
      <c r="E20" s="8"/>
      <c r="F20" s="53"/>
      <c r="G20" s="58"/>
      <c r="H20" s="28"/>
      <c r="I20" s="46"/>
    </row>
    <row r="21" spans="1:9" x14ac:dyDescent="0.2">
      <c r="B21" s="10" t="s">
        <v>21</v>
      </c>
      <c r="C21" s="94">
        <f>Data!C59+Data!C72</f>
        <v>212165.98</v>
      </c>
      <c r="D21" s="94">
        <f>I21/12</f>
        <v>241903.91666666666</v>
      </c>
      <c r="E21" s="94">
        <f>(Data!D59+Data!D72)</f>
        <v>1892865.23</v>
      </c>
      <c r="F21" s="89">
        <f>(C21*12-(5*32500))*1.015</f>
        <v>2419244.1364000002</v>
      </c>
      <c r="G21" s="91">
        <f>215885*12*1.095*1.02</f>
        <v>2893463.4780000001</v>
      </c>
      <c r="H21" s="83">
        <f>3072810+113001</f>
        <v>3185811</v>
      </c>
      <c r="I21" s="97">
        <v>2902847</v>
      </c>
    </row>
    <row r="22" spans="1:9" x14ac:dyDescent="0.2">
      <c r="B22" s="11"/>
      <c r="C22" s="95"/>
      <c r="D22" s="95"/>
      <c r="E22" s="95"/>
      <c r="F22" s="90"/>
      <c r="G22" s="92"/>
      <c r="H22" s="85"/>
      <c r="I22" s="98"/>
    </row>
    <row r="23" spans="1:9" x14ac:dyDescent="0.2">
      <c r="B23" s="5" t="s">
        <v>22</v>
      </c>
      <c r="C23" s="8">
        <f>Data!C78</f>
        <v>22242.29</v>
      </c>
      <c r="D23" s="8">
        <f>I23/12</f>
        <v>29375.416666666668</v>
      </c>
      <c r="E23" s="8">
        <f>Data!D78</f>
        <v>218967.42</v>
      </c>
      <c r="F23" s="53">
        <f>F21*0.125</f>
        <v>302405.51705000002</v>
      </c>
      <c r="G23" s="58">
        <f>G21*0.126</f>
        <v>364576.39822800003</v>
      </c>
      <c r="H23" s="28">
        <v>377317</v>
      </c>
      <c r="I23" s="46">
        <v>352505</v>
      </c>
    </row>
    <row r="24" spans="1:9" x14ac:dyDescent="0.2">
      <c r="B24" s="5" t="s">
        <v>23</v>
      </c>
      <c r="C24" s="8">
        <f>Data!C86</f>
        <v>0</v>
      </c>
      <c r="D24" s="8">
        <f>I24/12</f>
        <v>15563.416666666666</v>
      </c>
      <c r="E24" s="8">
        <f>Data!D86</f>
        <v>74291</v>
      </c>
      <c r="F24" s="53">
        <v>140000</v>
      </c>
      <c r="G24" s="58">
        <f>(G21+G23)*0.0637</f>
        <v>207537.14011572363</v>
      </c>
      <c r="H24" s="28">
        <v>210000</v>
      </c>
      <c r="I24" s="46">
        <v>186761</v>
      </c>
    </row>
    <row r="25" spans="1:9" x14ac:dyDescent="0.2">
      <c r="B25" s="5" t="s">
        <v>194</v>
      </c>
      <c r="C25" s="8">
        <f>Data!C83+Data!C92+Data!C97+Data!C100</f>
        <v>6876.21</v>
      </c>
      <c r="D25" s="8">
        <f>I25/12</f>
        <v>4828.666666666667</v>
      </c>
      <c r="E25" s="8">
        <f>Data!D83+Data!D92+Data!D97+Data!D100</f>
        <v>31075.19</v>
      </c>
      <c r="F25" s="53">
        <v>35000</v>
      </c>
      <c r="G25" s="58">
        <v>58000</v>
      </c>
      <c r="H25" s="28">
        <v>50000</v>
      </c>
      <c r="I25" s="46">
        <v>57944</v>
      </c>
    </row>
    <row r="26" spans="1:9" x14ac:dyDescent="0.2">
      <c r="B26" s="5" t="s">
        <v>195</v>
      </c>
      <c r="C26" s="8">
        <f>Data!C89</f>
        <v>0</v>
      </c>
      <c r="D26" s="8">
        <f>I26/12</f>
        <v>7209.083333333333</v>
      </c>
      <c r="E26" s="8">
        <f>Data!D89</f>
        <v>0</v>
      </c>
      <c r="F26" s="53">
        <v>0</v>
      </c>
      <c r="G26" s="58">
        <v>-38000</v>
      </c>
      <c r="H26" s="28">
        <v>8000</v>
      </c>
      <c r="I26" s="46">
        <v>86509</v>
      </c>
    </row>
    <row r="27" spans="1:9" x14ac:dyDescent="0.2">
      <c r="B27" s="10" t="s">
        <v>196</v>
      </c>
      <c r="C27" s="94">
        <f>Data!C106</f>
        <v>0</v>
      </c>
      <c r="D27" s="94">
        <f>E27/12</f>
        <v>-438.66666666666669</v>
      </c>
      <c r="E27" s="94">
        <f>Data!D106</f>
        <v>-5264</v>
      </c>
      <c r="F27" s="89">
        <v>-5000</v>
      </c>
      <c r="G27" s="91">
        <v>0</v>
      </c>
      <c r="H27" s="83">
        <v>-226580</v>
      </c>
      <c r="I27" s="97">
        <v>-186524</v>
      </c>
    </row>
    <row r="28" spans="1:9" x14ac:dyDescent="0.2">
      <c r="B28" s="11" t="s">
        <v>197</v>
      </c>
      <c r="C28" s="95"/>
      <c r="D28" s="95"/>
      <c r="E28" s="95"/>
      <c r="F28" s="90"/>
      <c r="G28" s="92"/>
      <c r="H28" s="85"/>
      <c r="I28" s="98"/>
    </row>
    <row r="29" spans="1:9" x14ac:dyDescent="0.2">
      <c r="B29" s="5" t="s">
        <v>15</v>
      </c>
      <c r="C29" s="8">
        <f>Data!C112</f>
        <v>0</v>
      </c>
      <c r="D29" s="8">
        <f>E29/12</f>
        <v>-919.51333333333332</v>
      </c>
      <c r="E29" s="8">
        <f>Data!D112</f>
        <v>-11034.16</v>
      </c>
      <c r="F29" s="53">
        <v>-25000</v>
      </c>
      <c r="G29" s="58">
        <v>-15000</v>
      </c>
      <c r="H29" s="28">
        <v>-5000</v>
      </c>
      <c r="I29" s="46">
        <v>-26706</v>
      </c>
    </row>
    <row r="30" spans="1:9" x14ac:dyDescent="0.2">
      <c r="C30" s="15">
        <f t="shared" ref="C30:I30" si="2">SUM(C21:C29)</f>
        <v>241284.48000000001</v>
      </c>
      <c r="D30" s="15">
        <f t="shared" si="2"/>
        <v>297522.32</v>
      </c>
      <c r="E30" s="15">
        <f t="shared" si="2"/>
        <v>2200900.6799999997</v>
      </c>
      <c r="F30" s="54">
        <f t="shared" si="2"/>
        <v>2866649.6534500001</v>
      </c>
      <c r="G30" s="59">
        <f t="shared" si="2"/>
        <v>3470577.0163437235</v>
      </c>
      <c r="H30" s="15">
        <f t="shared" si="2"/>
        <v>3599548</v>
      </c>
      <c r="I30" s="47">
        <f t="shared" si="2"/>
        <v>3373336</v>
      </c>
    </row>
    <row r="31" spans="1:9" x14ac:dyDescent="0.2">
      <c r="C31" s="22"/>
      <c r="D31" s="22"/>
      <c r="E31" s="22"/>
      <c r="F31" s="55"/>
      <c r="G31" s="60"/>
      <c r="H31" s="22"/>
      <c r="I31" s="48"/>
    </row>
    <row r="32" spans="1:9" x14ac:dyDescent="0.2">
      <c r="C32" s="8"/>
      <c r="D32" s="8"/>
      <c r="E32" s="8"/>
      <c r="F32" s="53"/>
      <c r="G32" s="58"/>
      <c r="H32" s="28"/>
      <c r="I32" s="46"/>
    </row>
    <row r="33" spans="1:9" x14ac:dyDescent="0.2">
      <c r="A33" s="7">
        <v>4</v>
      </c>
      <c r="B33" s="9" t="s">
        <v>7</v>
      </c>
      <c r="C33" s="8"/>
      <c r="D33" s="8"/>
      <c r="E33" s="8"/>
      <c r="F33" s="53"/>
      <c r="G33" s="58"/>
      <c r="H33" s="28"/>
      <c r="I33" s="46"/>
    </row>
    <row r="34" spans="1:9" x14ac:dyDescent="0.2">
      <c r="B34" s="5" t="s">
        <v>24</v>
      </c>
      <c r="C34" s="8">
        <f>Data!C396</f>
        <v>0</v>
      </c>
      <c r="D34" s="8">
        <f>I34/12</f>
        <v>2335</v>
      </c>
      <c r="E34" s="8">
        <f>Data!D398</f>
        <v>28680</v>
      </c>
      <c r="F34" s="53">
        <v>35000</v>
      </c>
      <c r="G34" s="58">
        <v>29000</v>
      </c>
      <c r="H34" s="28">
        <v>28000</v>
      </c>
      <c r="I34" s="46">
        <v>28020</v>
      </c>
    </row>
    <row r="35" spans="1:9" x14ac:dyDescent="0.2">
      <c r="B35" s="5" t="s">
        <v>25</v>
      </c>
      <c r="C35" s="8">
        <f>Data!C389+Data!C393+Data!C403</f>
        <v>0</v>
      </c>
      <c r="D35" s="8">
        <f>I35/12</f>
        <v>288</v>
      </c>
      <c r="E35" s="8">
        <f>Data!D391+Data!D395+Data!D405</f>
        <v>614</v>
      </c>
      <c r="F35" s="53">
        <v>2000</v>
      </c>
      <c r="G35" s="58">
        <v>1000</v>
      </c>
      <c r="H35" s="28">
        <v>1000</v>
      </c>
      <c r="I35" s="46">
        <v>3456</v>
      </c>
    </row>
    <row r="36" spans="1:9" x14ac:dyDescent="0.2">
      <c r="C36" s="15">
        <f t="shared" ref="C36:I36" si="3">SUM(C34:C35)</f>
        <v>0</v>
      </c>
      <c r="D36" s="15">
        <f t="shared" si="3"/>
        <v>2623</v>
      </c>
      <c r="E36" s="15">
        <f t="shared" si="3"/>
        <v>29294</v>
      </c>
      <c r="F36" s="54">
        <f t="shared" si="3"/>
        <v>37000</v>
      </c>
      <c r="G36" s="59">
        <f t="shared" si="3"/>
        <v>30000</v>
      </c>
      <c r="H36" s="15">
        <f>SUM(H34:H35)</f>
        <v>29000</v>
      </c>
      <c r="I36" s="47">
        <f t="shared" si="3"/>
        <v>31476</v>
      </c>
    </row>
    <row r="37" spans="1:9" x14ac:dyDescent="0.2">
      <c r="C37" s="8"/>
      <c r="D37" s="8"/>
      <c r="E37" s="8"/>
      <c r="F37" s="53"/>
      <c r="G37" s="58"/>
      <c r="H37" s="28"/>
      <c r="I37" s="46"/>
    </row>
    <row r="38" spans="1:9" x14ac:dyDescent="0.2">
      <c r="A38" s="7">
        <v>5</v>
      </c>
      <c r="B38" s="9" t="s">
        <v>8</v>
      </c>
      <c r="C38" s="8"/>
      <c r="D38" s="8"/>
      <c r="E38" s="8"/>
      <c r="F38" s="53"/>
      <c r="G38" s="58"/>
      <c r="H38" s="73"/>
      <c r="I38" s="73"/>
    </row>
    <row r="39" spans="1:9" x14ac:dyDescent="0.2">
      <c r="B39" s="6" t="s">
        <v>36</v>
      </c>
      <c r="C39" s="96">
        <f>Data!C233+Data!C234</f>
        <v>4227.84</v>
      </c>
      <c r="D39" s="96">
        <f>I39/12</f>
        <v>1444.8333333333333</v>
      </c>
      <c r="E39" s="96">
        <f>Data!D233+Data!D234</f>
        <v>127899.3</v>
      </c>
      <c r="F39" s="99">
        <v>190000</v>
      </c>
      <c r="G39" s="75">
        <v>15000</v>
      </c>
      <c r="H39" s="74">
        <v>15000</v>
      </c>
      <c r="I39" s="61">
        <v>17338</v>
      </c>
    </row>
    <row r="40" spans="1:9" x14ac:dyDescent="0.2">
      <c r="B40" s="6" t="s">
        <v>37</v>
      </c>
      <c r="C40" s="96"/>
      <c r="D40" s="96"/>
      <c r="E40" s="96"/>
      <c r="F40" s="99"/>
      <c r="G40" s="75">
        <v>12000</v>
      </c>
      <c r="H40" s="74">
        <v>10000</v>
      </c>
      <c r="I40" s="61">
        <v>15523</v>
      </c>
    </row>
    <row r="41" spans="1:9" x14ac:dyDescent="0.2">
      <c r="B41" s="6" t="s">
        <v>38</v>
      </c>
      <c r="C41" s="96"/>
      <c r="D41" s="96"/>
      <c r="E41" s="96"/>
      <c r="F41" s="99"/>
      <c r="G41" s="75">
        <v>240000</v>
      </c>
      <c r="H41" s="74">
        <v>250000</v>
      </c>
      <c r="I41" s="61">
        <v>299367</v>
      </c>
    </row>
    <row r="42" spans="1:9" x14ac:dyDescent="0.2">
      <c r="B42" s="5" t="s">
        <v>39</v>
      </c>
      <c r="C42" s="46">
        <f>Data!C238</f>
        <v>33843.15</v>
      </c>
      <c r="D42" s="8">
        <f t="shared" ref="D42:D47" si="4">I42/12</f>
        <v>6490.333333333333</v>
      </c>
      <c r="E42" s="46">
        <f>Data!D238</f>
        <v>51166.83</v>
      </c>
      <c r="F42" s="53">
        <v>83000</v>
      </c>
      <c r="G42" s="58">
        <v>80000</v>
      </c>
      <c r="H42" s="73">
        <f t="shared" ref="H42:H46" si="5">G42</f>
        <v>80000</v>
      </c>
      <c r="I42" s="73">
        <v>77884</v>
      </c>
    </row>
    <row r="43" spans="1:9" x14ac:dyDescent="0.2">
      <c r="B43" s="5" t="s">
        <v>40</v>
      </c>
      <c r="C43" s="46">
        <f>Data!C240</f>
        <v>0</v>
      </c>
      <c r="D43" s="8">
        <f t="shared" si="4"/>
        <v>0</v>
      </c>
      <c r="E43" s="46">
        <f>Data!D240</f>
        <v>1176</v>
      </c>
      <c r="F43" s="53">
        <v>5000</v>
      </c>
      <c r="G43" s="58">
        <v>0</v>
      </c>
      <c r="H43" s="28">
        <f t="shared" si="5"/>
        <v>0</v>
      </c>
      <c r="I43" s="46">
        <v>0</v>
      </c>
    </row>
    <row r="44" spans="1:9" x14ac:dyDescent="0.2">
      <c r="B44" s="5" t="s">
        <v>41</v>
      </c>
      <c r="C44" s="46">
        <v>0</v>
      </c>
      <c r="D44" s="8">
        <f t="shared" si="4"/>
        <v>0</v>
      </c>
      <c r="E44" s="46">
        <v>0</v>
      </c>
      <c r="F44" s="53">
        <v>2000</v>
      </c>
      <c r="G44" s="58">
        <v>0</v>
      </c>
      <c r="H44" s="28">
        <f t="shared" si="5"/>
        <v>0</v>
      </c>
      <c r="I44" s="46">
        <v>0</v>
      </c>
    </row>
    <row r="45" spans="1:9" x14ac:dyDescent="0.2">
      <c r="B45" s="5" t="s">
        <v>42</v>
      </c>
      <c r="C45" s="46">
        <f>Data!C239</f>
        <v>14514.07</v>
      </c>
      <c r="D45" s="8">
        <f t="shared" si="4"/>
        <v>4416.75</v>
      </c>
      <c r="E45" s="46">
        <f>Data!D239</f>
        <v>43066.19</v>
      </c>
      <c r="F45" s="53">
        <v>62000</v>
      </c>
      <c r="G45" s="58">
        <v>60000</v>
      </c>
      <c r="H45" s="28">
        <f t="shared" si="5"/>
        <v>60000</v>
      </c>
      <c r="I45" s="46">
        <v>53001</v>
      </c>
    </row>
    <row r="46" spans="1:9" x14ac:dyDescent="0.2">
      <c r="B46" s="5" t="s">
        <v>43</v>
      </c>
      <c r="C46" s="46">
        <f>Data!C243</f>
        <v>7850</v>
      </c>
      <c r="D46" s="8">
        <f t="shared" si="4"/>
        <v>3175.5</v>
      </c>
      <c r="E46" s="46">
        <f>Data!D243</f>
        <v>18811.53</v>
      </c>
      <c r="F46" s="53">
        <v>31000</v>
      </c>
      <c r="G46" s="58">
        <v>38000</v>
      </c>
      <c r="H46" s="28">
        <f t="shared" si="5"/>
        <v>38000</v>
      </c>
      <c r="I46" s="46">
        <v>38106</v>
      </c>
    </row>
    <row r="47" spans="1:9" x14ac:dyDescent="0.2">
      <c r="B47" s="5" t="s">
        <v>44</v>
      </c>
      <c r="C47" s="46">
        <f>Data!C241</f>
        <v>0</v>
      </c>
      <c r="D47" s="8">
        <f t="shared" si="4"/>
        <v>0</v>
      </c>
      <c r="E47" s="46">
        <f>Data!D241</f>
        <v>0</v>
      </c>
      <c r="F47" s="53">
        <v>100000</v>
      </c>
      <c r="G47" s="58">
        <v>0</v>
      </c>
      <c r="H47" s="28">
        <v>50000</v>
      </c>
      <c r="I47" s="46">
        <v>0</v>
      </c>
    </row>
    <row r="48" spans="1:9" x14ac:dyDescent="0.2">
      <c r="C48" s="15">
        <f t="shared" ref="C48:I48" si="6">SUM(C39:C47)</f>
        <v>60435.060000000005</v>
      </c>
      <c r="D48" s="15">
        <f t="shared" si="6"/>
        <v>15527.416666666666</v>
      </c>
      <c r="E48" s="15">
        <f t="shared" si="6"/>
        <v>242119.85</v>
      </c>
      <c r="F48" s="54">
        <f t="shared" si="6"/>
        <v>473000</v>
      </c>
      <c r="G48" s="59">
        <f t="shared" si="6"/>
        <v>445000</v>
      </c>
      <c r="H48" s="15">
        <f t="shared" si="6"/>
        <v>503000</v>
      </c>
      <c r="I48" s="47">
        <f t="shared" si="6"/>
        <v>501219</v>
      </c>
    </row>
    <row r="49" spans="1:9" x14ac:dyDescent="0.2">
      <c r="C49" s="8"/>
      <c r="D49" s="8"/>
      <c r="E49" s="8"/>
      <c r="F49" s="53"/>
      <c r="G49" s="58"/>
      <c r="H49" s="28"/>
      <c r="I49" s="46"/>
    </row>
    <row r="50" spans="1:9" x14ac:dyDescent="0.2">
      <c r="A50" s="7">
        <v>6</v>
      </c>
      <c r="B50" s="9" t="s">
        <v>9</v>
      </c>
      <c r="C50" s="8"/>
      <c r="D50" s="8"/>
      <c r="E50" s="8"/>
      <c r="F50" s="53"/>
      <c r="G50" s="58"/>
      <c r="H50" s="28"/>
      <c r="I50" s="46"/>
    </row>
    <row r="51" spans="1:9" x14ac:dyDescent="0.2">
      <c r="B51" s="5" t="s">
        <v>47</v>
      </c>
      <c r="C51" s="8">
        <f>Data!C463</f>
        <v>0</v>
      </c>
      <c r="D51" s="8">
        <f t="shared" ref="D51:D58" si="7">I51/12</f>
        <v>1883.1666666666667</v>
      </c>
      <c r="E51" s="8">
        <f>Data!D463</f>
        <v>0</v>
      </c>
      <c r="F51" s="53">
        <v>32000</v>
      </c>
      <c r="G51" s="58">
        <v>60000</v>
      </c>
      <c r="H51" s="28">
        <v>28000</v>
      </c>
      <c r="I51" s="46">
        <v>22598</v>
      </c>
    </row>
    <row r="52" spans="1:9" x14ac:dyDescent="0.2">
      <c r="B52" s="5" t="s">
        <v>46</v>
      </c>
      <c r="C52" s="28">
        <f>Data!C437+Data!C443</f>
        <v>0</v>
      </c>
      <c r="D52" s="8">
        <f t="shared" si="7"/>
        <v>2374.4166666666665</v>
      </c>
      <c r="E52" s="28">
        <f>Data!D437+Data!D443</f>
        <v>38367.490000000005</v>
      </c>
      <c r="F52" s="53">
        <v>45000</v>
      </c>
      <c r="G52" s="58">
        <v>50000</v>
      </c>
      <c r="H52" s="28">
        <v>50000</v>
      </c>
      <c r="I52" s="46">
        <v>28493</v>
      </c>
    </row>
    <row r="53" spans="1:9" x14ac:dyDescent="0.2">
      <c r="B53" s="5" t="s">
        <v>198</v>
      </c>
      <c r="C53" s="8">
        <f>Data!C426</f>
        <v>0</v>
      </c>
      <c r="D53" s="8">
        <f t="shared" si="7"/>
        <v>235.75</v>
      </c>
      <c r="E53" s="8">
        <f>Data!D426</f>
        <v>2821.6</v>
      </c>
      <c r="F53" s="53">
        <v>3000</v>
      </c>
      <c r="G53" s="58">
        <v>11732</v>
      </c>
      <c r="H53" s="28">
        <v>3000</v>
      </c>
      <c r="I53" s="46">
        <v>2829</v>
      </c>
    </row>
    <row r="54" spans="1:9" x14ac:dyDescent="0.2">
      <c r="B54" s="5" t="s">
        <v>199</v>
      </c>
      <c r="C54" s="8">
        <f>Data!C434</f>
        <v>2124</v>
      </c>
      <c r="D54" s="8">
        <f t="shared" si="7"/>
        <v>326.75</v>
      </c>
      <c r="E54" s="8">
        <f>Data!D434</f>
        <v>2597.09</v>
      </c>
      <c r="F54" s="53">
        <v>12500</v>
      </c>
      <c r="G54" s="58">
        <v>30000</v>
      </c>
      <c r="H54" s="28">
        <v>10000</v>
      </c>
      <c r="I54" s="46">
        <v>3921</v>
      </c>
    </row>
    <row r="55" spans="1:9" x14ac:dyDescent="0.2">
      <c r="B55" s="5" t="s">
        <v>48</v>
      </c>
      <c r="C55" s="8">
        <f>Data!C360+Data!C363+Data!C446+Data!C449+Data!C452+Data!C454+Data!C457</f>
        <v>0</v>
      </c>
      <c r="D55" s="8">
        <f t="shared" si="7"/>
        <v>4292.416666666667</v>
      </c>
      <c r="E55" s="8">
        <f>Data!D360+Data!D363+Data!D446+Data!D449+Data!D454+Data!D452</f>
        <v>42684.460000000006</v>
      </c>
      <c r="F55" s="53">
        <v>40000</v>
      </c>
      <c r="G55" s="58">
        <v>60000</v>
      </c>
      <c r="H55" s="28">
        <v>50000</v>
      </c>
      <c r="I55" s="46">
        <f>51509</f>
        <v>51509</v>
      </c>
    </row>
    <row r="56" spans="1:9" x14ac:dyDescent="0.2">
      <c r="B56" s="5" t="s">
        <v>200</v>
      </c>
      <c r="C56" s="8">
        <f>Data!C429</f>
        <v>0</v>
      </c>
      <c r="D56" s="8">
        <f t="shared" si="7"/>
        <v>923.66666666666663</v>
      </c>
      <c r="E56" s="8">
        <f>Data!D429</f>
        <v>8405</v>
      </c>
      <c r="F56" s="53">
        <v>10000</v>
      </c>
      <c r="G56" s="58">
        <v>15000</v>
      </c>
      <c r="H56" s="28">
        <v>10500</v>
      </c>
      <c r="I56" s="46">
        <v>11084</v>
      </c>
    </row>
    <row r="57" spans="1:9" x14ac:dyDescent="0.2">
      <c r="B57" s="5" t="s">
        <v>49</v>
      </c>
      <c r="C57" s="8">
        <f>Data!C459</f>
        <v>367.65</v>
      </c>
      <c r="D57" s="8">
        <f t="shared" si="7"/>
        <v>3636.1666666666665</v>
      </c>
      <c r="E57" s="8">
        <f>Data!D459</f>
        <v>11959.02</v>
      </c>
      <c r="F57" s="53">
        <v>15000</v>
      </c>
      <c r="G57" s="58">
        <v>30000</v>
      </c>
      <c r="H57" s="28">
        <v>28000</v>
      </c>
      <c r="I57" s="46">
        <v>43634</v>
      </c>
    </row>
    <row r="58" spans="1:9" x14ac:dyDescent="0.2">
      <c r="B58" s="5" t="s">
        <v>483</v>
      </c>
      <c r="C58" s="8">
        <v>0</v>
      </c>
      <c r="D58" s="8">
        <f t="shared" si="7"/>
        <v>9549.25</v>
      </c>
      <c r="E58" s="8">
        <v>0</v>
      </c>
      <c r="F58" s="53">
        <v>0</v>
      </c>
      <c r="G58" s="58">
        <v>140000</v>
      </c>
      <c r="H58" s="28">
        <v>0</v>
      </c>
      <c r="I58" s="46">
        <v>114591</v>
      </c>
    </row>
    <row r="59" spans="1:9" x14ac:dyDescent="0.2">
      <c r="C59" s="15">
        <f t="shared" ref="C59:I59" si="8">SUM(C51:C58)</f>
        <v>2491.65</v>
      </c>
      <c r="D59" s="15">
        <f t="shared" si="8"/>
        <v>23221.583333333332</v>
      </c>
      <c r="E59" s="15">
        <f t="shared" si="8"/>
        <v>106834.66000000002</v>
      </c>
      <c r="F59" s="54">
        <f t="shared" si="8"/>
        <v>157500</v>
      </c>
      <c r="G59" s="59">
        <f t="shared" si="8"/>
        <v>396732</v>
      </c>
      <c r="H59" s="15">
        <f>SUM(H51:H58)</f>
        <v>179500</v>
      </c>
      <c r="I59" s="47">
        <f t="shared" si="8"/>
        <v>278659</v>
      </c>
    </row>
    <row r="60" spans="1:9" x14ac:dyDescent="0.2">
      <c r="C60" s="8"/>
      <c r="D60" s="8"/>
      <c r="E60" s="8"/>
      <c r="F60" s="53"/>
      <c r="G60" s="58"/>
      <c r="H60" s="28"/>
      <c r="I60" s="46"/>
    </row>
    <row r="61" spans="1:9" x14ac:dyDescent="0.2">
      <c r="A61" s="7">
        <v>7</v>
      </c>
      <c r="B61" s="9" t="s">
        <v>26</v>
      </c>
      <c r="C61" s="8"/>
      <c r="D61" s="8"/>
      <c r="E61" s="8"/>
      <c r="F61" s="53"/>
      <c r="G61" s="58"/>
      <c r="H61" s="28"/>
      <c r="I61" s="46"/>
    </row>
    <row r="62" spans="1:9" x14ac:dyDescent="0.2">
      <c r="B62" s="5" t="s">
        <v>452</v>
      </c>
      <c r="C62" s="8">
        <f>Data!C303+Data!C307</f>
        <v>0</v>
      </c>
      <c r="D62" s="8">
        <f t="shared" ref="D62:D79" si="9">I62/12</f>
        <v>1655.4166666666667</v>
      </c>
      <c r="E62" s="8">
        <f>Data!D303+Data!D307</f>
        <v>17939.5</v>
      </c>
      <c r="F62" s="53">
        <v>30000</v>
      </c>
      <c r="G62" s="58">
        <v>15000</v>
      </c>
      <c r="H62" s="28">
        <v>15000</v>
      </c>
      <c r="I62" s="46">
        <v>19865</v>
      </c>
    </row>
    <row r="63" spans="1:9" x14ac:dyDescent="0.2">
      <c r="B63" s="5" t="s">
        <v>476</v>
      </c>
      <c r="C63" s="8">
        <f>Data!C334</f>
        <v>31172</v>
      </c>
      <c r="D63" s="8">
        <f t="shared" si="9"/>
        <v>6272.916666666667</v>
      </c>
      <c r="E63" s="8">
        <f>Data!D334</f>
        <v>47351.8</v>
      </c>
      <c r="F63" s="53">
        <v>0</v>
      </c>
      <c r="G63" s="58">
        <v>10000</v>
      </c>
      <c r="H63" s="28">
        <v>10000</v>
      </c>
      <c r="I63" s="46">
        <v>75275</v>
      </c>
    </row>
    <row r="64" spans="1:9" x14ac:dyDescent="0.2">
      <c r="B64" s="5" t="s">
        <v>453</v>
      </c>
      <c r="C64" s="8">
        <f>Data!C340</f>
        <v>0</v>
      </c>
      <c r="D64" s="8">
        <f t="shared" si="9"/>
        <v>0</v>
      </c>
      <c r="E64" s="8">
        <f>Data!D340</f>
        <v>0</v>
      </c>
      <c r="F64" s="53">
        <v>0</v>
      </c>
      <c r="G64" s="58">
        <f>F64</f>
        <v>0</v>
      </c>
      <c r="H64" s="28">
        <v>0</v>
      </c>
      <c r="I64" s="46">
        <v>0</v>
      </c>
    </row>
    <row r="65" spans="2:9" x14ac:dyDescent="0.2">
      <c r="B65" s="5" t="s">
        <v>459</v>
      </c>
      <c r="C65" s="8">
        <f>Data!C343</f>
        <v>0</v>
      </c>
      <c r="D65" s="8">
        <f t="shared" si="9"/>
        <v>105.08333333333333</v>
      </c>
      <c r="E65" s="8">
        <f>Data!D343</f>
        <v>659.85</v>
      </c>
      <c r="F65" s="53">
        <v>12000</v>
      </c>
      <c r="G65" s="58">
        <v>2000</v>
      </c>
      <c r="H65" s="28">
        <v>2000</v>
      </c>
      <c r="I65" s="46">
        <v>1261</v>
      </c>
    </row>
    <row r="66" spans="2:9" x14ac:dyDescent="0.2">
      <c r="B66" s="5" t="s">
        <v>460</v>
      </c>
      <c r="C66" s="8">
        <f>Data!C348</f>
        <v>0</v>
      </c>
      <c r="D66" s="8">
        <f t="shared" si="9"/>
        <v>1042.4166666666667</v>
      </c>
      <c r="E66" s="8">
        <f>Data!D348</f>
        <v>13473.5</v>
      </c>
      <c r="F66" s="53">
        <v>10000</v>
      </c>
      <c r="G66" s="58">
        <v>15000</v>
      </c>
      <c r="H66" s="28">
        <v>2000</v>
      </c>
      <c r="I66" s="46">
        <v>12509</v>
      </c>
    </row>
    <row r="67" spans="2:9" x14ac:dyDescent="0.2">
      <c r="B67" s="5" t="s">
        <v>30</v>
      </c>
      <c r="C67" s="8">
        <f>Data!C300+Data!C316+Data!C325</f>
        <v>0</v>
      </c>
      <c r="D67" s="8">
        <f t="shared" si="9"/>
        <v>569.16666666666663</v>
      </c>
      <c r="E67" s="8">
        <f>Data!D300+Data!D316+Data!D325</f>
        <v>5039.0599999999995</v>
      </c>
      <c r="F67" s="53">
        <v>7500</v>
      </c>
      <c r="G67" s="58">
        <v>7500</v>
      </c>
      <c r="H67" s="28">
        <v>3000</v>
      </c>
      <c r="I67" s="46">
        <v>6830</v>
      </c>
    </row>
    <row r="68" spans="2:9" x14ac:dyDescent="0.2">
      <c r="B68" s="5" t="s">
        <v>27</v>
      </c>
      <c r="C68" s="8">
        <f>Data!C260+Data!C263+Data!C268</f>
        <v>4310.0200000000004</v>
      </c>
      <c r="D68" s="8">
        <f t="shared" si="9"/>
        <v>925</v>
      </c>
      <c r="E68" s="8">
        <f>Data!D260+Data!D263+Data!D268</f>
        <v>29479.72</v>
      </c>
      <c r="F68" s="53">
        <v>35000</v>
      </c>
      <c r="G68" s="58">
        <v>15000</v>
      </c>
      <c r="H68" s="28">
        <v>35000</v>
      </c>
      <c r="I68" s="46">
        <v>11100</v>
      </c>
    </row>
    <row r="69" spans="2:9" x14ac:dyDescent="0.2">
      <c r="B69" s="5" t="s">
        <v>28</v>
      </c>
      <c r="C69" s="8">
        <f>Data!C289</f>
        <v>0</v>
      </c>
      <c r="D69" s="8">
        <f t="shared" si="9"/>
        <v>1585.5833333333333</v>
      </c>
      <c r="E69" s="8">
        <f>Data!D289</f>
        <v>12339.57</v>
      </c>
      <c r="F69" s="53">
        <v>20000</v>
      </c>
      <c r="G69" s="58">
        <v>5000</v>
      </c>
      <c r="H69" s="28">
        <v>15000</v>
      </c>
      <c r="I69" s="46">
        <v>19027</v>
      </c>
    </row>
    <row r="70" spans="2:9" x14ac:dyDescent="0.2">
      <c r="B70" s="5" t="s">
        <v>454</v>
      </c>
      <c r="C70" s="28">
        <f>Data!C282+Data!C285+Data!C295</f>
        <v>0</v>
      </c>
      <c r="D70" s="8">
        <f t="shared" si="9"/>
        <v>239.41666666666666</v>
      </c>
      <c r="E70" s="28">
        <f>Data!D282+Data!D285+Data!D295</f>
        <v>5453.4</v>
      </c>
      <c r="F70" s="53">
        <v>3000</v>
      </c>
      <c r="G70" s="58">
        <v>5000</v>
      </c>
      <c r="H70" s="28">
        <v>5000</v>
      </c>
      <c r="I70" s="46">
        <v>2873</v>
      </c>
    </row>
    <row r="71" spans="2:9" x14ac:dyDescent="0.2">
      <c r="B71" s="5" t="s">
        <v>461</v>
      </c>
      <c r="C71" s="8">
        <f>Data!C276</f>
        <v>0</v>
      </c>
      <c r="D71" s="8">
        <f t="shared" si="9"/>
        <v>3437.5</v>
      </c>
      <c r="E71" s="8">
        <f>Data!D276</f>
        <v>0</v>
      </c>
      <c r="F71" s="53">
        <v>32000</v>
      </c>
      <c r="G71" s="58">
        <v>41000</v>
      </c>
      <c r="H71" s="28">
        <v>36000</v>
      </c>
      <c r="I71" s="46">
        <v>41250</v>
      </c>
    </row>
    <row r="72" spans="2:9" x14ac:dyDescent="0.2">
      <c r="B72" s="5" t="s">
        <v>31</v>
      </c>
      <c r="C72" s="8">
        <f>Data!C273</f>
        <v>0</v>
      </c>
      <c r="D72" s="8">
        <f t="shared" si="9"/>
        <v>10000</v>
      </c>
      <c r="E72" s="8">
        <f>Data!D273</f>
        <v>87500</v>
      </c>
      <c r="F72" s="53">
        <v>180000</v>
      </c>
      <c r="G72" s="58">
        <v>120000</v>
      </c>
      <c r="H72" s="28">
        <v>120000</v>
      </c>
      <c r="I72" s="46">
        <v>120000</v>
      </c>
    </row>
    <row r="73" spans="2:9" x14ac:dyDescent="0.2">
      <c r="B73" s="5" t="s">
        <v>32</v>
      </c>
      <c r="C73" s="8">
        <f>Data!C313</f>
        <v>0</v>
      </c>
      <c r="D73" s="8">
        <f t="shared" si="9"/>
        <v>1485</v>
      </c>
      <c r="E73" s="8">
        <f>Data!D313</f>
        <v>21161.5</v>
      </c>
      <c r="F73" s="53">
        <v>24000</v>
      </c>
      <c r="G73" s="58">
        <v>18000</v>
      </c>
      <c r="H73" s="28">
        <v>18000</v>
      </c>
      <c r="I73" s="46">
        <v>17820</v>
      </c>
    </row>
    <row r="74" spans="2:9" x14ac:dyDescent="0.2">
      <c r="B74" s="5" t="s">
        <v>455</v>
      </c>
      <c r="C74" s="8">
        <f>Data!C319+Data!C322+Data!C353</f>
        <v>0</v>
      </c>
      <c r="D74" s="8">
        <f t="shared" si="9"/>
        <v>737.16666666666663</v>
      </c>
      <c r="E74" s="8">
        <f>Data!D319+Data!D322+Data!D353</f>
        <v>6157</v>
      </c>
      <c r="F74" s="53">
        <v>15000</v>
      </c>
      <c r="G74" s="58">
        <v>9000</v>
      </c>
      <c r="H74" s="28">
        <v>9000</v>
      </c>
      <c r="I74" s="46">
        <v>8846</v>
      </c>
    </row>
    <row r="75" spans="2:9" x14ac:dyDescent="0.2">
      <c r="B75" s="5" t="s">
        <v>35</v>
      </c>
      <c r="C75" s="8">
        <f>Data!C328+Data!C331</f>
        <v>0</v>
      </c>
      <c r="D75" s="8">
        <f t="shared" si="9"/>
        <v>328.58333333333331</v>
      </c>
      <c r="E75" s="8">
        <f>Data!D328+Data!D331</f>
        <v>9241.09</v>
      </c>
      <c r="F75" s="53">
        <v>10000</v>
      </c>
      <c r="G75" s="58">
        <v>10000</v>
      </c>
      <c r="H75" s="28">
        <v>10000</v>
      </c>
      <c r="I75" s="46">
        <v>3943</v>
      </c>
    </row>
    <row r="76" spans="2:9" x14ac:dyDescent="0.2">
      <c r="B76" s="5" t="s">
        <v>456</v>
      </c>
      <c r="C76" s="8">
        <f>Data!C357</f>
        <v>0</v>
      </c>
      <c r="D76" s="8">
        <f t="shared" si="9"/>
        <v>464.91666666666669</v>
      </c>
      <c r="E76" s="8">
        <f>Data!D357</f>
        <v>1449.88</v>
      </c>
      <c r="F76" s="53">
        <v>5000</v>
      </c>
      <c r="G76" s="58">
        <f>F76</f>
        <v>5000</v>
      </c>
      <c r="H76" s="28">
        <v>5000</v>
      </c>
      <c r="I76" s="46">
        <v>5579</v>
      </c>
    </row>
    <row r="77" spans="2:9" x14ac:dyDescent="0.2">
      <c r="B77" s="5" t="s">
        <v>29</v>
      </c>
      <c r="C77" s="8">
        <f>Data!C279</f>
        <v>0</v>
      </c>
      <c r="D77" s="8">
        <f t="shared" si="9"/>
        <v>35.583333333333336</v>
      </c>
      <c r="E77" s="8">
        <f>Data!D279</f>
        <v>-4.25</v>
      </c>
      <c r="F77" s="53">
        <v>0</v>
      </c>
      <c r="G77" s="58">
        <f>F77</f>
        <v>0</v>
      </c>
      <c r="H77" s="28">
        <v>0</v>
      </c>
      <c r="I77" s="46">
        <v>427</v>
      </c>
    </row>
    <row r="78" spans="2:9" x14ac:dyDescent="0.2">
      <c r="B78" s="5" t="s">
        <v>118</v>
      </c>
      <c r="C78" s="8">
        <f>Data!C310</f>
        <v>1982.75</v>
      </c>
      <c r="D78" s="8">
        <f t="shared" si="9"/>
        <v>5091.25</v>
      </c>
      <c r="E78" s="8">
        <f>Data!D310</f>
        <v>46612</v>
      </c>
      <c r="F78" s="53">
        <v>75000</v>
      </c>
      <c r="G78" s="58">
        <v>60000</v>
      </c>
      <c r="H78" s="28">
        <v>105000</v>
      </c>
      <c r="I78" s="46">
        <v>61095</v>
      </c>
    </row>
    <row r="79" spans="2:9" x14ac:dyDescent="0.2">
      <c r="B79" s="10" t="s">
        <v>457</v>
      </c>
      <c r="C79" s="83">
        <f>Data!C371</f>
        <v>0</v>
      </c>
      <c r="D79" s="83">
        <f t="shared" si="9"/>
        <v>3269.0833333333335</v>
      </c>
      <c r="E79" s="83">
        <f>Data!D371</f>
        <v>10835.75</v>
      </c>
      <c r="F79" s="89">
        <v>35000</v>
      </c>
      <c r="G79" s="91">
        <v>25000</v>
      </c>
      <c r="H79" s="83">
        <v>15000</v>
      </c>
      <c r="I79" s="86">
        <v>39229</v>
      </c>
    </row>
    <row r="80" spans="2:9" x14ac:dyDescent="0.2">
      <c r="B80" s="11" t="s">
        <v>458</v>
      </c>
      <c r="C80" s="85"/>
      <c r="D80" s="85"/>
      <c r="E80" s="85"/>
      <c r="F80" s="90"/>
      <c r="G80" s="92"/>
      <c r="H80" s="85"/>
      <c r="I80" s="88"/>
    </row>
    <row r="81" spans="1:9" x14ac:dyDescent="0.2">
      <c r="B81" s="6"/>
      <c r="C81" s="15">
        <f t="shared" ref="C81:I81" si="10">SUM(C62:C80)</f>
        <v>37464.770000000004</v>
      </c>
      <c r="D81" s="15">
        <f t="shared" si="10"/>
        <v>37244.083333333336</v>
      </c>
      <c r="E81" s="15">
        <f t="shared" si="10"/>
        <v>314689.37</v>
      </c>
      <c r="F81" s="66">
        <f t="shared" si="10"/>
        <v>493500</v>
      </c>
      <c r="G81" s="67">
        <f t="shared" si="10"/>
        <v>362500</v>
      </c>
      <c r="H81" s="68">
        <f>SUM(H62:H80)</f>
        <v>405000</v>
      </c>
      <c r="I81" s="69">
        <f t="shared" si="10"/>
        <v>446929</v>
      </c>
    </row>
    <row r="82" spans="1:9" x14ac:dyDescent="0.2">
      <c r="C82" s="8"/>
      <c r="D82" s="8"/>
      <c r="E82" s="8"/>
      <c r="F82" s="53"/>
      <c r="G82" s="58"/>
      <c r="H82" s="28"/>
      <c r="I82" s="46"/>
    </row>
    <row r="83" spans="1:9" x14ac:dyDescent="0.2">
      <c r="A83" s="7">
        <v>8</v>
      </c>
      <c r="B83" s="9" t="s">
        <v>4</v>
      </c>
      <c r="C83" s="8"/>
      <c r="D83" s="8"/>
      <c r="E83" s="8"/>
      <c r="F83" s="53"/>
      <c r="G83" s="58"/>
      <c r="H83" s="28"/>
      <c r="I83" s="46"/>
    </row>
    <row r="84" spans="1:9" x14ac:dyDescent="0.2">
      <c r="B84" s="10" t="s">
        <v>70</v>
      </c>
      <c r="C84" s="83">
        <f>-Data!C52</f>
        <v>0</v>
      </c>
      <c r="D84" s="83">
        <f>I84/12</f>
        <v>45726.666666666664</v>
      </c>
      <c r="E84" s="83">
        <f>-Data!D52</f>
        <v>190120</v>
      </c>
      <c r="F84" s="89">
        <f>H84</f>
        <v>485861</v>
      </c>
      <c r="G84" s="91">
        <v>485861</v>
      </c>
      <c r="H84" s="83">
        <v>485861</v>
      </c>
      <c r="I84" s="86">
        <v>548720</v>
      </c>
    </row>
    <row r="85" spans="1:9" x14ac:dyDescent="0.2">
      <c r="B85" s="11" t="s">
        <v>474</v>
      </c>
      <c r="C85" s="85"/>
      <c r="D85" s="85"/>
      <c r="E85" s="85"/>
      <c r="F85" s="90"/>
      <c r="G85" s="92"/>
      <c r="H85" s="85"/>
      <c r="I85" s="88"/>
    </row>
    <row r="86" spans="1:9" x14ac:dyDescent="0.2">
      <c r="B86" s="5" t="s">
        <v>462</v>
      </c>
      <c r="C86" s="8">
        <f>-Data!C53</f>
        <v>0</v>
      </c>
      <c r="D86" s="8">
        <f>I86/12</f>
        <v>0</v>
      </c>
      <c r="E86" s="8">
        <f>-Data!D53</f>
        <v>138032</v>
      </c>
      <c r="F86" s="53">
        <v>0</v>
      </c>
      <c r="G86" s="58">
        <v>0</v>
      </c>
      <c r="H86" s="28">
        <v>0</v>
      </c>
      <c r="I86" s="46">
        <v>0</v>
      </c>
    </row>
    <row r="87" spans="1:9" x14ac:dyDescent="0.2">
      <c r="C87" s="15">
        <f t="shared" ref="C87:I87" si="11">SUM(C84:C86)</f>
        <v>0</v>
      </c>
      <c r="D87" s="15">
        <f t="shared" si="11"/>
        <v>45726.666666666664</v>
      </c>
      <c r="E87" s="15">
        <f t="shared" si="11"/>
        <v>328152</v>
      </c>
      <c r="F87" s="54">
        <f t="shared" si="11"/>
        <v>485861</v>
      </c>
      <c r="G87" s="59">
        <f t="shared" si="11"/>
        <v>485861</v>
      </c>
      <c r="H87" s="15">
        <f>SUM(H84:H86)</f>
        <v>485861</v>
      </c>
      <c r="I87" s="47">
        <f t="shared" si="11"/>
        <v>548720</v>
      </c>
    </row>
    <row r="88" spans="1:9" x14ac:dyDescent="0.2">
      <c r="C88" s="22"/>
      <c r="D88" s="22"/>
      <c r="E88" s="22"/>
      <c r="F88" s="55"/>
      <c r="G88" s="60"/>
      <c r="H88" s="22"/>
      <c r="I88" s="48"/>
    </row>
    <row r="89" spans="1:9" x14ac:dyDescent="0.2">
      <c r="C89" s="22"/>
      <c r="D89" s="22"/>
      <c r="E89" s="22"/>
      <c r="F89" s="55"/>
      <c r="G89" s="60"/>
      <c r="H89" s="22"/>
      <c r="I89" s="48"/>
    </row>
    <row r="90" spans="1:9" x14ac:dyDescent="0.2">
      <c r="C90" s="22"/>
      <c r="D90" s="22"/>
      <c r="E90" s="22"/>
      <c r="F90" s="55"/>
      <c r="G90" s="60"/>
      <c r="H90" s="22"/>
      <c r="I90" s="48"/>
    </row>
    <row r="91" spans="1:9" x14ac:dyDescent="0.2">
      <c r="C91" s="22"/>
      <c r="D91" s="22"/>
      <c r="E91" s="22"/>
      <c r="F91" s="55"/>
      <c r="G91" s="60"/>
      <c r="H91" s="22"/>
      <c r="I91" s="48"/>
    </row>
    <row r="92" spans="1:9" x14ac:dyDescent="0.2">
      <c r="C92" s="8"/>
      <c r="D92" s="8"/>
      <c r="E92" s="8"/>
      <c r="F92" s="53"/>
      <c r="G92" s="58"/>
      <c r="H92" s="28"/>
      <c r="I92" s="46"/>
    </row>
    <row r="93" spans="1:9" x14ac:dyDescent="0.2">
      <c r="A93" s="7">
        <v>9</v>
      </c>
      <c r="B93" s="9" t="s">
        <v>10</v>
      </c>
      <c r="C93" s="8"/>
      <c r="D93" s="8"/>
      <c r="E93" s="8"/>
      <c r="F93" s="53"/>
      <c r="G93" s="58"/>
      <c r="H93" s="28"/>
      <c r="I93" s="46"/>
    </row>
    <row r="94" spans="1:9" x14ac:dyDescent="0.2">
      <c r="B94" s="5" t="s">
        <v>50</v>
      </c>
      <c r="C94" s="8">
        <f>Data!C414</f>
        <v>0</v>
      </c>
      <c r="D94" s="8">
        <f>I94/12</f>
        <v>2474.8333333333335</v>
      </c>
      <c r="E94" s="8">
        <f>Data!D414</f>
        <v>0</v>
      </c>
      <c r="F94" s="53">
        <v>30000</v>
      </c>
      <c r="G94" s="58">
        <v>20000</v>
      </c>
      <c r="H94" s="28">
        <v>35000</v>
      </c>
      <c r="I94" s="46">
        <v>29698</v>
      </c>
    </row>
    <row r="95" spans="1:9" x14ac:dyDescent="0.2">
      <c r="B95" s="5" t="s">
        <v>51</v>
      </c>
      <c r="C95" s="8">
        <f>Data!C252</f>
        <v>0</v>
      </c>
      <c r="D95" s="8">
        <f>I95/12</f>
        <v>0</v>
      </c>
      <c r="E95" s="8">
        <f>Data!D252</f>
        <v>0</v>
      </c>
      <c r="F95" s="53">
        <v>5000</v>
      </c>
      <c r="G95" s="58">
        <f>F95</f>
        <v>5000</v>
      </c>
      <c r="H95" s="28">
        <v>5000</v>
      </c>
      <c r="I95" s="46">
        <v>0</v>
      </c>
    </row>
    <row r="96" spans="1:9" x14ac:dyDescent="0.2">
      <c r="B96" s="5" t="s">
        <v>52</v>
      </c>
      <c r="C96" s="8">
        <f>Data!C248</f>
        <v>0</v>
      </c>
      <c r="D96" s="8">
        <f>I96/12</f>
        <v>1803.6666666666667</v>
      </c>
      <c r="E96" s="8">
        <f>Data!D248</f>
        <v>50182.5</v>
      </c>
      <c r="F96" s="53">
        <v>25000</v>
      </c>
      <c r="G96" s="58">
        <v>5000</v>
      </c>
      <c r="H96" s="28">
        <v>5000</v>
      </c>
      <c r="I96" s="46">
        <v>21644</v>
      </c>
    </row>
    <row r="97" spans="1:9" x14ac:dyDescent="0.2">
      <c r="B97" s="5" t="s">
        <v>53</v>
      </c>
      <c r="C97" s="8">
        <f>Data!C408</f>
        <v>0</v>
      </c>
      <c r="D97" s="8">
        <f>I97/12</f>
        <v>1132.75</v>
      </c>
      <c r="E97" s="8">
        <f>Data!D408</f>
        <v>51079</v>
      </c>
      <c r="F97" s="53">
        <v>75000</v>
      </c>
      <c r="G97" s="58">
        <v>15000</v>
      </c>
      <c r="H97" s="28">
        <v>15000</v>
      </c>
      <c r="I97" s="46">
        <v>13593</v>
      </c>
    </row>
    <row r="98" spans="1:9" x14ac:dyDescent="0.2">
      <c r="C98" s="15">
        <f t="shared" ref="C98:I98" si="12">SUM(C94:C97)</f>
        <v>0</v>
      </c>
      <c r="D98" s="15">
        <f t="shared" si="12"/>
        <v>5411.25</v>
      </c>
      <c r="E98" s="15">
        <f t="shared" si="12"/>
        <v>101261.5</v>
      </c>
      <c r="F98" s="54">
        <f t="shared" si="12"/>
        <v>135000</v>
      </c>
      <c r="G98" s="59">
        <f t="shared" si="12"/>
        <v>45000</v>
      </c>
      <c r="H98" s="15">
        <f t="shared" si="12"/>
        <v>60000</v>
      </c>
      <c r="I98" s="47">
        <f t="shared" si="12"/>
        <v>64935</v>
      </c>
    </row>
    <row r="99" spans="1:9" x14ac:dyDescent="0.2">
      <c r="C99" s="8"/>
      <c r="D99" s="8"/>
      <c r="E99" s="8"/>
      <c r="F99" s="53"/>
      <c r="G99" s="58"/>
      <c r="H99" s="28"/>
      <c r="I99" s="46"/>
    </row>
    <row r="100" spans="1:9" x14ac:dyDescent="0.2">
      <c r="A100" s="7">
        <v>10</v>
      </c>
      <c r="B100" s="9" t="s">
        <v>11</v>
      </c>
      <c r="C100" s="8"/>
      <c r="D100" s="8"/>
      <c r="E100" s="8"/>
      <c r="F100" s="53"/>
      <c r="G100" s="58"/>
      <c r="H100" s="28"/>
      <c r="I100" s="46"/>
    </row>
    <row r="101" spans="1:9" x14ac:dyDescent="0.2">
      <c r="B101" s="10" t="s">
        <v>54</v>
      </c>
      <c r="C101" s="83">
        <f>-Data!C471</f>
        <v>0</v>
      </c>
      <c r="D101" s="83">
        <f>I101/12</f>
        <v>12560.083333333334</v>
      </c>
      <c r="E101" s="83">
        <f>-Data!D471</f>
        <v>102392.44</v>
      </c>
      <c r="F101" s="89">
        <f>H101</f>
        <v>140000</v>
      </c>
      <c r="G101" s="91">
        <v>180000</v>
      </c>
      <c r="H101" s="83">
        <v>140000</v>
      </c>
      <c r="I101" s="86">
        <f>101983+11937+25545+11256</f>
        <v>150721</v>
      </c>
    </row>
    <row r="102" spans="1:9" x14ac:dyDescent="0.2">
      <c r="B102" s="14" t="s">
        <v>55</v>
      </c>
      <c r="C102" s="84"/>
      <c r="D102" s="84"/>
      <c r="E102" s="84"/>
      <c r="F102" s="93"/>
      <c r="G102" s="100"/>
      <c r="H102" s="84"/>
      <c r="I102" s="87"/>
    </row>
    <row r="103" spans="1:9" x14ac:dyDescent="0.2">
      <c r="B103" s="14" t="s">
        <v>56</v>
      </c>
      <c r="C103" s="84"/>
      <c r="D103" s="84"/>
      <c r="E103" s="84"/>
      <c r="F103" s="93"/>
      <c r="G103" s="100"/>
      <c r="H103" s="84"/>
      <c r="I103" s="87"/>
    </row>
    <row r="104" spans="1:9" x14ac:dyDescent="0.2">
      <c r="B104" s="11" t="s">
        <v>57</v>
      </c>
      <c r="C104" s="85"/>
      <c r="D104" s="85"/>
      <c r="E104" s="85"/>
      <c r="F104" s="90"/>
      <c r="G104" s="92"/>
      <c r="H104" s="85"/>
      <c r="I104" s="88"/>
    </row>
    <row r="105" spans="1:9" x14ac:dyDescent="0.2">
      <c r="B105" s="5" t="s">
        <v>58</v>
      </c>
      <c r="C105" s="8">
        <f>-Data!C377</f>
        <v>0</v>
      </c>
      <c r="D105" s="8">
        <f>I105/12</f>
        <v>5985.416666666667</v>
      </c>
      <c r="E105" s="8">
        <f>-Data!D377</f>
        <v>45000</v>
      </c>
      <c r="F105" s="53">
        <f>H105</f>
        <v>60000</v>
      </c>
      <c r="G105" s="58">
        <v>85000</v>
      </c>
      <c r="H105" s="28">
        <v>60000</v>
      </c>
      <c r="I105" s="46">
        <v>71825</v>
      </c>
    </row>
    <row r="106" spans="1:9" x14ac:dyDescent="0.2">
      <c r="C106" s="15">
        <f t="shared" ref="C106:I106" si="13">SUM(C101:C105)</f>
        <v>0</v>
      </c>
      <c r="D106" s="15">
        <f t="shared" si="13"/>
        <v>18545.5</v>
      </c>
      <c r="E106" s="15">
        <f t="shared" si="13"/>
        <v>147392.44</v>
      </c>
      <c r="F106" s="54">
        <f t="shared" si="13"/>
        <v>200000</v>
      </c>
      <c r="G106" s="59">
        <f t="shared" si="13"/>
        <v>265000</v>
      </c>
      <c r="H106" s="15">
        <f>SUM(H101:H105)</f>
        <v>200000</v>
      </c>
      <c r="I106" s="47">
        <f t="shared" si="13"/>
        <v>222546</v>
      </c>
    </row>
    <row r="107" spans="1:9" x14ac:dyDescent="0.2">
      <c r="C107" s="8"/>
      <c r="D107" s="8"/>
      <c r="E107" s="8"/>
      <c r="F107" s="53"/>
      <c r="G107" s="58"/>
      <c r="H107" s="28"/>
      <c r="I107" s="46"/>
    </row>
    <row r="108" spans="1:9" x14ac:dyDescent="0.2">
      <c r="A108" s="7">
        <v>11</v>
      </c>
      <c r="B108" s="9" t="s">
        <v>465</v>
      </c>
      <c r="C108" s="8"/>
      <c r="D108" s="8"/>
      <c r="E108" s="8"/>
      <c r="F108" s="53"/>
      <c r="G108" s="58"/>
      <c r="H108" s="28"/>
      <c r="I108" s="46"/>
    </row>
    <row r="109" spans="1:9" x14ac:dyDescent="0.2">
      <c r="B109" s="5" t="s">
        <v>463</v>
      </c>
      <c r="C109" s="8">
        <f>-Data!C487</f>
        <v>0</v>
      </c>
      <c r="D109" s="8">
        <f>I109/12</f>
        <v>0.91666666666666663</v>
      </c>
      <c r="E109" s="8">
        <f>-Data!D487</f>
        <v>0</v>
      </c>
      <c r="F109" s="53">
        <v>10000</v>
      </c>
      <c r="G109" s="58">
        <v>0</v>
      </c>
      <c r="H109" s="28">
        <v>10000</v>
      </c>
      <c r="I109" s="46">
        <v>11</v>
      </c>
    </row>
    <row r="110" spans="1:9" x14ac:dyDescent="0.2">
      <c r="B110" s="5" t="s">
        <v>464</v>
      </c>
      <c r="C110" s="8">
        <f>-Data!C493</f>
        <v>0</v>
      </c>
      <c r="D110" s="8">
        <f>I110/12</f>
        <v>907</v>
      </c>
      <c r="E110" s="8">
        <f>-Data!D493</f>
        <v>73445.75</v>
      </c>
      <c r="F110" s="53">
        <v>20000</v>
      </c>
      <c r="G110" s="58">
        <v>0</v>
      </c>
      <c r="H110" s="28">
        <v>20000</v>
      </c>
      <c r="I110" s="46">
        <v>10884</v>
      </c>
    </row>
    <row r="111" spans="1:9" x14ac:dyDescent="0.2">
      <c r="B111" s="5" t="s">
        <v>473</v>
      </c>
      <c r="C111" s="8">
        <f>-Data!C490</f>
        <v>0</v>
      </c>
      <c r="D111" s="8">
        <f>I111/12</f>
        <v>2583.9166666666665</v>
      </c>
      <c r="E111" s="8">
        <f>-Data!D490</f>
        <v>0</v>
      </c>
      <c r="F111" s="53">
        <v>0</v>
      </c>
      <c r="G111" s="58">
        <f>F111</f>
        <v>0</v>
      </c>
      <c r="H111" s="28">
        <v>0</v>
      </c>
      <c r="I111" s="46">
        <v>31007</v>
      </c>
    </row>
    <row r="112" spans="1:9" x14ac:dyDescent="0.2">
      <c r="C112" s="15">
        <f t="shared" ref="C112:I112" si="14">SUM(C109:C111)</f>
        <v>0</v>
      </c>
      <c r="D112" s="15">
        <f t="shared" si="14"/>
        <v>3491.833333333333</v>
      </c>
      <c r="E112" s="15">
        <f t="shared" si="14"/>
        <v>73445.75</v>
      </c>
      <c r="F112" s="54">
        <f t="shared" si="14"/>
        <v>30000</v>
      </c>
      <c r="G112" s="59">
        <f t="shared" si="14"/>
        <v>0</v>
      </c>
      <c r="H112" s="15">
        <f>SUM(H109:H111)</f>
        <v>30000</v>
      </c>
      <c r="I112" s="47">
        <f t="shared" si="14"/>
        <v>41902</v>
      </c>
    </row>
    <row r="113" spans="1:9" x14ac:dyDescent="0.2">
      <c r="C113" s="22"/>
      <c r="D113" s="22"/>
      <c r="E113" s="22"/>
      <c r="F113" s="55"/>
      <c r="G113" s="60"/>
      <c r="H113" s="22"/>
      <c r="I113" s="48"/>
    </row>
    <row r="114" spans="1:9" x14ac:dyDescent="0.2">
      <c r="A114" s="7">
        <v>12</v>
      </c>
      <c r="B114" s="9" t="s">
        <v>475</v>
      </c>
      <c r="C114" s="22"/>
      <c r="D114" s="22"/>
      <c r="E114" s="22"/>
      <c r="F114" s="55"/>
      <c r="G114" s="60"/>
      <c r="H114" s="22"/>
      <c r="I114" s="48"/>
    </row>
    <row r="115" spans="1:9" x14ac:dyDescent="0.2">
      <c r="B115" s="5" t="s">
        <v>242</v>
      </c>
      <c r="C115" s="22"/>
      <c r="D115" s="22"/>
      <c r="E115" s="22"/>
      <c r="F115" s="55"/>
      <c r="G115" s="58">
        <v>65000</v>
      </c>
      <c r="H115" s="8">
        <v>0</v>
      </c>
      <c r="I115" s="46">
        <v>483</v>
      </c>
    </row>
    <row r="116" spans="1:9" x14ac:dyDescent="0.2">
      <c r="B116" s="5" t="s">
        <v>479</v>
      </c>
      <c r="C116" s="22"/>
      <c r="D116" s="22"/>
      <c r="E116" s="22"/>
      <c r="F116" s="55"/>
      <c r="G116" s="58">
        <v>0</v>
      </c>
      <c r="H116" s="8">
        <v>0</v>
      </c>
      <c r="I116" s="46">
        <v>0</v>
      </c>
    </row>
    <row r="117" spans="1:9" x14ac:dyDescent="0.2">
      <c r="C117" s="22"/>
      <c r="D117" s="22"/>
      <c r="E117" s="22"/>
      <c r="F117" s="55"/>
      <c r="G117" s="59">
        <f>SUM(G115:G116)</f>
        <v>65000</v>
      </c>
      <c r="H117" s="72">
        <f>SUM(H115:H116)</f>
        <v>0</v>
      </c>
      <c r="I117" s="47">
        <f>SUM(I115:I116)</f>
        <v>483</v>
      </c>
    </row>
    <row r="118" spans="1:9" x14ac:dyDescent="0.2">
      <c r="C118" s="8"/>
      <c r="D118" s="8"/>
      <c r="E118" s="8"/>
      <c r="F118" s="53"/>
      <c r="G118" s="58"/>
      <c r="H118" s="28"/>
      <c r="I118" s="46"/>
    </row>
    <row r="119" spans="1:9" x14ac:dyDescent="0.2">
      <c r="A119" s="7">
        <v>12</v>
      </c>
      <c r="B119" s="9" t="s">
        <v>484</v>
      </c>
      <c r="C119" s="15">
        <f>Data!C510</f>
        <v>0</v>
      </c>
      <c r="D119" s="15">
        <f>I119/12</f>
        <v>999.16666666666663</v>
      </c>
      <c r="E119" s="15">
        <f>Data!D510</f>
        <v>0</v>
      </c>
      <c r="F119" s="54">
        <f>H119</f>
        <v>10000</v>
      </c>
      <c r="G119" s="59">
        <v>54000</v>
      </c>
      <c r="H119" s="29">
        <v>10000</v>
      </c>
      <c r="I119" s="47">
        <v>11990</v>
      </c>
    </row>
    <row r="120" spans="1:9" x14ac:dyDescent="0.2">
      <c r="E120" s="8"/>
      <c r="F120" s="28"/>
      <c r="G120" s="28"/>
      <c r="H120" s="28"/>
      <c r="I120" s="8"/>
    </row>
    <row r="121" spans="1:9" x14ac:dyDescent="0.2">
      <c r="A121" s="7"/>
      <c r="B121" s="9"/>
      <c r="E121" s="8"/>
      <c r="F121" s="28"/>
      <c r="G121" s="28"/>
      <c r="H121" s="28"/>
      <c r="I121" s="8"/>
    </row>
    <row r="122" spans="1:9" x14ac:dyDescent="0.2">
      <c r="E122" s="8"/>
      <c r="F122" s="28"/>
      <c r="G122" s="28"/>
      <c r="H122" s="28"/>
      <c r="I122" s="8"/>
    </row>
    <row r="123" spans="1:9" x14ac:dyDescent="0.2">
      <c r="E123" s="8"/>
      <c r="F123" s="28"/>
      <c r="G123" s="28"/>
      <c r="H123" s="28"/>
      <c r="I123" s="8"/>
    </row>
    <row r="124" spans="1:9" x14ac:dyDescent="0.2">
      <c r="E124" s="8"/>
      <c r="F124" s="28"/>
      <c r="G124" s="28"/>
      <c r="H124" s="28"/>
      <c r="I124" s="8"/>
    </row>
    <row r="125" spans="1:9" x14ac:dyDescent="0.2">
      <c r="E125" s="8"/>
      <c r="F125" s="28"/>
      <c r="G125" s="28"/>
      <c r="H125" s="28"/>
      <c r="I125" s="8"/>
    </row>
    <row r="126" spans="1:9" x14ac:dyDescent="0.2">
      <c r="E126" s="8"/>
      <c r="F126" s="28"/>
      <c r="G126" s="28"/>
      <c r="H126" s="28"/>
      <c r="I126" s="8"/>
    </row>
    <row r="127" spans="1:9" x14ac:dyDescent="0.2">
      <c r="E127" s="8"/>
      <c r="F127" s="28"/>
      <c r="G127" s="28"/>
      <c r="H127" s="28"/>
      <c r="I127" s="8"/>
    </row>
    <row r="128" spans="1:9" x14ac:dyDescent="0.2">
      <c r="E128" s="8"/>
      <c r="F128" s="28"/>
      <c r="G128" s="28"/>
      <c r="H128" s="28"/>
      <c r="I128" s="8"/>
    </row>
    <row r="129" spans="1:9" x14ac:dyDescent="0.2">
      <c r="E129" s="8"/>
      <c r="F129" s="28"/>
      <c r="G129" s="28"/>
      <c r="H129" s="28"/>
      <c r="I129" s="8"/>
    </row>
    <row r="130" spans="1:9" x14ac:dyDescent="0.2">
      <c r="E130" s="8"/>
      <c r="F130" s="28"/>
      <c r="G130" s="28"/>
      <c r="H130" s="28"/>
      <c r="I130" s="8"/>
    </row>
    <row r="131" spans="1:9" x14ac:dyDescent="0.2">
      <c r="A131" s="7"/>
      <c r="B131" s="9"/>
    </row>
  </sheetData>
  <mergeCells count="40">
    <mergeCell ref="H79:H80"/>
    <mergeCell ref="H101:H104"/>
    <mergeCell ref="I79:I80"/>
    <mergeCell ref="G101:G104"/>
    <mergeCell ref="I27:I28"/>
    <mergeCell ref="G27:G28"/>
    <mergeCell ref="I84:I85"/>
    <mergeCell ref="H27:H28"/>
    <mergeCell ref="F79:F80"/>
    <mergeCell ref="F21:F22"/>
    <mergeCell ref="G21:G22"/>
    <mergeCell ref="E84:E85"/>
    <mergeCell ref="C39:C41"/>
    <mergeCell ref="D39:D41"/>
    <mergeCell ref="G79:G80"/>
    <mergeCell ref="F27:F28"/>
    <mergeCell ref="F39:F41"/>
    <mergeCell ref="I21:I22"/>
    <mergeCell ref="C27:C28"/>
    <mergeCell ref="D21:D22"/>
    <mergeCell ref="D27:D28"/>
    <mergeCell ref="H21:H22"/>
    <mergeCell ref="C4:D4"/>
    <mergeCell ref="E21:E22"/>
    <mergeCell ref="C79:C80"/>
    <mergeCell ref="D79:D80"/>
    <mergeCell ref="E79:E80"/>
    <mergeCell ref="E39:E41"/>
    <mergeCell ref="E27:E28"/>
    <mergeCell ref="C21:C22"/>
    <mergeCell ref="C101:C104"/>
    <mergeCell ref="D101:D104"/>
    <mergeCell ref="E101:E104"/>
    <mergeCell ref="I101:I104"/>
    <mergeCell ref="H84:H85"/>
    <mergeCell ref="F84:F85"/>
    <mergeCell ref="G84:G85"/>
    <mergeCell ref="F101:F104"/>
    <mergeCell ref="C84:C85"/>
    <mergeCell ref="D84:D85"/>
  </mergeCells>
  <phoneticPr fontId="0" type="noConversion"/>
  <pageMargins left="0.25" right="0.25" top="0.75" bottom="0.75" header="0.3" footer="0.3"/>
  <pageSetup paperSize="9" scale="83" orientation="portrait"/>
  <rowBreaks count="1" manualBreakCount="1">
    <brk id="59" max="16383" man="1"/>
  </row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U1010"/>
  <sheetViews>
    <sheetView topLeftCell="XFD1" workbookViewId="0">
      <selection activeCell="IV1" sqref="A1:XFD1048576"/>
    </sheetView>
  </sheetViews>
  <sheetFormatPr defaultColWidth="0" defaultRowHeight="12.75" x14ac:dyDescent="0.2"/>
  <cols>
    <col min="1" max="1" width="17.5703125" hidden="1" customWidth="1"/>
    <col min="2" max="2" width="43.5703125" hidden="1" customWidth="1"/>
    <col min="3" max="3" width="29.5703125" hidden="1" customWidth="1"/>
    <col min="4" max="4" width="31.28515625" hidden="1" customWidth="1"/>
    <col min="5" max="5" width="30" hidden="1" customWidth="1"/>
    <col min="6" max="6" width="21" style="16" hidden="1" customWidth="1"/>
    <col min="7" max="7" width="29.42578125" style="16" hidden="1" customWidth="1"/>
    <col min="8" max="8" width="5.85546875" style="16" hidden="1" customWidth="1"/>
    <col min="9" max="255" width="0" style="16" hidden="1" customWidth="1"/>
    <col min="256" max="16384" width="6.28515625" style="16" hidden="1"/>
  </cols>
  <sheetData>
    <row r="1" spans="1:8" ht="13.5" customHeight="1" x14ac:dyDescent="0.2">
      <c r="A1" t="s">
        <v>60</v>
      </c>
      <c r="B1" t="s">
        <v>61</v>
      </c>
      <c r="C1" s="23">
        <v>40819</v>
      </c>
      <c r="D1" s="24">
        <v>0.48810185185185184</v>
      </c>
      <c r="E1" t="s">
        <v>468</v>
      </c>
      <c r="F1" s="17"/>
      <c r="G1" s="17"/>
      <c r="H1" s="17"/>
    </row>
    <row r="2" spans="1:8" x14ac:dyDescent="0.2">
      <c r="H2" s="17"/>
    </row>
    <row r="3" spans="1:8" x14ac:dyDescent="0.2">
      <c r="A3" t="s">
        <v>62</v>
      </c>
      <c r="B3" t="s">
        <v>63</v>
      </c>
      <c r="C3" t="s">
        <v>470</v>
      </c>
      <c r="D3" t="s">
        <v>471</v>
      </c>
      <c r="E3" t="s">
        <v>172</v>
      </c>
      <c r="H3" s="17"/>
    </row>
    <row r="4" spans="1:8" x14ac:dyDescent="0.2">
      <c r="A4">
        <v>10000</v>
      </c>
      <c r="B4" t="s">
        <v>64</v>
      </c>
      <c r="H4" s="17"/>
    </row>
    <row r="5" spans="1:8" x14ac:dyDescent="0.2">
      <c r="A5">
        <v>10002</v>
      </c>
      <c r="B5" t="s">
        <v>65</v>
      </c>
      <c r="H5" s="17"/>
    </row>
    <row r="6" spans="1:8" x14ac:dyDescent="0.2">
      <c r="A6">
        <v>10005</v>
      </c>
      <c r="B6" t="s">
        <v>66</v>
      </c>
      <c r="F6" s="18"/>
      <c r="G6" s="18"/>
      <c r="H6" s="17"/>
    </row>
    <row r="7" spans="1:8" x14ac:dyDescent="0.2">
      <c r="F7" s="18"/>
      <c r="H7" s="17"/>
    </row>
    <row r="8" spans="1:8" s="19" customFormat="1" x14ac:dyDescent="0.2">
      <c r="A8">
        <v>10010</v>
      </c>
      <c r="B8" t="s">
        <v>67</v>
      </c>
      <c r="C8" s="25">
        <v>-291547.21999999997</v>
      </c>
      <c r="D8" s="25">
        <v>-2629833.87</v>
      </c>
      <c r="E8" s="26">
        <v>-3425549</v>
      </c>
      <c r="F8" s="20"/>
      <c r="G8" s="20"/>
      <c r="H8" s="21"/>
    </row>
    <row r="9" spans="1:8" x14ac:dyDescent="0.2">
      <c r="B9" t="s">
        <v>165</v>
      </c>
      <c r="C9" s="25">
        <v>-291547.21999999997</v>
      </c>
      <c r="D9" s="25">
        <v>-2629833.87</v>
      </c>
      <c r="E9" s="26">
        <v>-3425549</v>
      </c>
      <c r="H9" s="17"/>
    </row>
    <row r="10" spans="1:8" x14ac:dyDescent="0.2">
      <c r="F10" s="18"/>
      <c r="G10" s="18"/>
      <c r="H10" s="17"/>
    </row>
    <row r="11" spans="1:8" x14ac:dyDescent="0.2">
      <c r="A11">
        <v>10050</v>
      </c>
      <c r="B11" t="s">
        <v>201</v>
      </c>
      <c r="C11">
        <v>0</v>
      </c>
      <c r="D11">
        <v>0</v>
      </c>
      <c r="E11">
        <v>0</v>
      </c>
      <c r="F11" s="18"/>
      <c r="H11" s="17"/>
    </row>
    <row r="12" spans="1:8" x14ac:dyDescent="0.2">
      <c r="A12">
        <v>10060</v>
      </c>
      <c r="B12" t="s">
        <v>202</v>
      </c>
      <c r="C12">
        <v>0</v>
      </c>
      <c r="D12">
        <v>0</v>
      </c>
      <c r="E12">
        <v>0</v>
      </c>
      <c r="F12" s="18"/>
      <c r="G12" s="18"/>
      <c r="H12" s="17"/>
    </row>
    <row r="13" spans="1:8" x14ac:dyDescent="0.2">
      <c r="H13" s="17"/>
    </row>
    <row r="14" spans="1:8" x14ac:dyDescent="0.2">
      <c r="A14">
        <v>10990</v>
      </c>
      <c r="B14" t="s">
        <v>68</v>
      </c>
      <c r="C14" s="25">
        <v>-291547.21999999997</v>
      </c>
      <c r="D14" s="25">
        <v>-2629833.87</v>
      </c>
      <c r="E14" s="26">
        <v>-3425549</v>
      </c>
      <c r="H14" s="17"/>
    </row>
    <row r="15" spans="1:8" x14ac:dyDescent="0.2">
      <c r="B15" t="s">
        <v>165</v>
      </c>
      <c r="C15" s="25">
        <v>-291547.21999999997</v>
      </c>
      <c r="D15" s="25">
        <v>-2629833.87</v>
      </c>
      <c r="E15" s="26">
        <v>-3425549</v>
      </c>
      <c r="H15" s="17"/>
    </row>
    <row r="16" spans="1:8" x14ac:dyDescent="0.2">
      <c r="F16" s="18"/>
      <c r="G16" s="18"/>
      <c r="H16" s="17"/>
    </row>
    <row r="17" spans="1:8" x14ac:dyDescent="0.2">
      <c r="A17">
        <v>15000</v>
      </c>
      <c r="B17" t="s">
        <v>69</v>
      </c>
      <c r="F17" s="18"/>
      <c r="G17" s="18"/>
      <c r="H17" s="17"/>
    </row>
    <row r="18" spans="1:8" x14ac:dyDescent="0.2">
      <c r="H18" s="17"/>
    </row>
    <row r="19" spans="1:8" s="19" customFormat="1" x14ac:dyDescent="0.2">
      <c r="A19">
        <v>15010</v>
      </c>
      <c r="B19" t="s">
        <v>166</v>
      </c>
      <c r="C19">
        <v>0</v>
      </c>
      <c r="D19">
        <v>0</v>
      </c>
      <c r="E19" s="26">
        <v>-211419</v>
      </c>
      <c r="F19" s="20"/>
      <c r="G19" s="20"/>
      <c r="H19" s="21"/>
    </row>
    <row r="20" spans="1:8" x14ac:dyDescent="0.2">
      <c r="B20" t="s">
        <v>167</v>
      </c>
      <c r="C20">
        <v>0</v>
      </c>
      <c r="D20">
        <v>0</v>
      </c>
      <c r="E20" s="26">
        <v>-211419</v>
      </c>
      <c r="F20" s="18"/>
      <c r="G20" s="18"/>
      <c r="H20" s="17"/>
    </row>
    <row r="21" spans="1:8" x14ac:dyDescent="0.2">
      <c r="H21" s="17"/>
    </row>
    <row r="22" spans="1:8" s="19" customFormat="1" x14ac:dyDescent="0.2">
      <c r="A22">
        <v>15020</v>
      </c>
      <c r="B22" t="s">
        <v>70</v>
      </c>
      <c r="C22">
        <v>0</v>
      </c>
      <c r="D22" s="25">
        <v>-190120</v>
      </c>
      <c r="E22" s="26">
        <v>-350760</v>
      </c>
      <c r="F22" s="20"/>
      <c r="G22" s="20"/>
      <c r="H22" s="21"/>
    </row>
    <row r="23" spans="1:8" x14ac:dyDescent="0.2">
      <c r="B23" t="s">
        <v>168</v>
      </c>
      <c r="C23">
        <v>0</v>
      </c>
      <c r="D23" s="25">
        <v>-190120</v>
      </c>
      <c r="E23" s="26">
        <v>-350760</v>
      </c>
      <c r="F23" s="18"/>
      <c r="G23" s="18"/>
      <c r="H23" s="17"/>
    </row>
    <row r="24" spans="1:8" x14ac:dyDescent="0.2">
      <c r="H24" s="17"/>
    </row>
    <row r="25" spans="1:8" s="19" customFormat="1" x14ac:dyDescent="0.2">
      <c r="A25">
        <v>15030</v>
      </c>
      <c r="B25" t="s">
        <v>71</v>
      </c>
      <c r="C25">
        <v>0</v>
      </c>
      <c r="D25" s="25">
        <v>-138032</v>
      </c>
      <c r="E25" s="26">
        <v>-335656</v>
      </c>
      <c r="F25" s="20"/>
      <c r="G25" s="20"/>
      <c r="H25" s="21"/>
    </row>
    <row r="26" spans="1:8" x14ac:dyDescent="0.2">
      <c r="B26" t="s">
        <v>169</v>
      </c>
      <c r="C26">
        <v>0</v>
      </c>
      <c r="D26" s="25">
        <v>-138032</v>
      </c>
      <c r="E26" s="26">
        <v>-335656</v>
      </c>
      <c r="F26" s="18"/>
      <c r="G26" s="18"/>
      <c r="H26" s="17"/>
    </row>
    <row r="27" spans="1:8" x14ac:dyDescent="0.2">
      <c r="H27" s="17"/>
    </row>
    <row r="28" spans="1:8" s="19" customFormat="1" x14ac:dyDescent="0.2">
      <c r="A28">
        <v>15031</v>
      </c>
      <c r="B28" t="s">
        <v>17</v>
      </c>
      <c r="C28">
        <v>0</v>
      </c>
      <c r="D28">
        <v>0</v>
      </c>
      <c r="E28" s="26">
        <v>-106013</v>
      </c>
      <c r="F28" s="20"/>
      <c r="G28" s="20"/>
      <c r="H28" s="21"/>
    </row>
    <row r="29" spans="1:8" x14ac:dyDescent="0.2">
      <c r="B29" t="s">
        <v>167</v>
      </c>
      <c r="C29">
        <v>0</v>
      </c>
      <c r="D29">
        <v>0</v>
      </c>
      <c r="E29" s="26">
        <v>-106013</v>
      </c>
      <c r="F29" s="18"/>
      <c r="G29" s="18"/>
      <c r="H29" s="17"/>
    </row>
    <row r="30" spans="1:8" x14ac:dyDescent="0.2">
      <c r="H30" s="17"/>
    </row>
    <row r="31" spans="1:8" x14ac:dyDescent="0.2">
      <c r="A31">
        <v>15035</v>
      </c>
      <c r="B31" t="s">
        <v>203</v>
      </c>
      <c r="C31">
        <v>0</v>
      </c>
      <c r="D31">
        <v>0</v>
      </c>
      <c r="E31">
        <v>0</v>
      </c>
      <c r="F31" s="18"/>
      <c r="H31" s="17"/>
    </row>
    <row r="32" spans="1:8" x14ac:dyDescent="0.2">
      <c r="A32">
        <v>15040</v>
      </c>
      <c r="B32" t="s">
        <v>193</v>
      </c>
      <c r="C32">
        <v>0</v>
      </c>
      <c r="D32">
        <v>0</v>
      </c>
      <c r="E32">
        <v>0</v>
      </c>
      <c r="F32" s="18"/>
      <c r="H32" s="17"/>
    </row>
    <row r="33" spans="1:8" x14ac:dyDescent="0.2">
      <c r="A33">
        <v>15045</v>
      </c>
      <c r="B33" t="s">
        <v>204</v>
      </c>
      <c r="C33">
        <v>0</v>
      </c>
      <c r="D33">
        <v>0</v>
      </c>
      <c r="E33">
        <v>0</v>
      </c>
      <c r="H33" s="17"/>
    </row>
    <row r="34" spans="1:8" x14ac:dyDescent="0.2">
      <c r="F34" s="18"/>
      <c r="G34" s="18"/>
      <c r="H34" s="17"/>
    </row>
    <row r="35" spans="1:8" s="19" customFormat="1" x14ac:dyDescent="0.2">
      <c r="A35">
        <v>15050</v>
      </c>
      <c r="B35" t="s">
        <v>72</v>
      </c>
      <c r="C35">
        <v>0</v>
      </c>
      <c r="D35" s="25">
        <v>-3771.01</v>
      </c>
      <c r="E35" s="26">
        <v>-6068</v>
      </c>
      <c r="F35" s="20"/>
      <c r="G35" s="20"/>
      <c r="H35" s="21"/>
    </row>
    <row r="36" spans="1:8" x14ac:dyDescent="0.2">
      <c r="B36" t="s">
        <v>167</v>
      </c>
      <c r="C36">
        <v>0</v>
      </c>
      <c r="D36" s="25">
        <v>-3771.01</v>
      </c>
      <c r="E36" s="26">
        <v>-6068</v>
      </c>
      <c r="H36" s="17"/>
    </row>
    <row r="37" spans="1:8" x14ac:dyDescent="0.2">
      <c r="F37" s="18"/>
      <c r="G37" s="18"/>
      <c r="H37" s="17"/>
    </row>
    <row r="38" spans="1:8" s="19" customFormat="1" x14ac:dyDescent="0.2">
      <c r="A38">
        <v>15090</v>
      </c>
      <c r="B38" t="s">
        <v>73</v>
      </c>
      <c r="C38">
        <v>0</v>
      </c>
      <c r="D38" s="25">
        <v>-2100</v>
      </c>
      <c r="E38">
        <v>-718</v>
      </c>
      <c r="F38" s="20"/>
      <c r="G38" s="20"/>
      <c r="H38" s="21"/>
    </row>
    <row r="39" spans="1:8" x14ac:dyDescent="0.2">
      <c r="B39" t="s">
        <v>167</v>
      </c>
      <c r="C39">
        <v>0</v>
      </c>
      <c r="D39" s="25">
        <v>-2100</v>
      </c>
      <c r="E39">
        <v>-718</v>
      </c>
      <c r="F39" s="18"/>
      <c r="G39" s="18"/>
      <c r="H39" s="17"/>
    </row>
    <row r="40" spans="1:8" x14ac:dyDescent="0.2">
      <c r="F40" s="18"/>
      <c r="G40" s="18"/>
      <c r="H40" s="17"/>
    </row>
    <row r="41" spans="1:8" s="19" customFormat="1" x14ac:dyDescent="0.2">
      <c r="A41">
        <v>15095</v>
      </c>
      <c r="B41" t="s">
        <v>74</v>
      </c>
      <c r="C41">
        <v>0</v>
      </c>
      <c r="D41" s="25">
        <v>-37400.080000000002</v>
      </c>
      <c r="E41" s="26">
        <v>-62014</v>
      </c>
      <c r="H41" s="21"/>
    </row>
    <row r="42" spans="1:8" x14ac:dyDescent="0.2">
      <c r="B42" t="s">
        <v>167</v>
      </c>
      <c r="C42">
        <v>0</v>
      </c>
      <c r="D42" s="25">
        <v>-37400.080000000002</v>
      </c>
      <c r="E42" s="26">
        <v>-62014</v>
      </c>
      <c r="F42" s="18"/>
      <c r="G42" s="18"/>
      <c r="H42" s="17"/>
    </row>
    <row r="43" spans="1:8" x14ac:dyDescent="0.2">
      <c r="F43" s="18"/>
      <c r="H43" s="17"/>
    </row>
    <row r="44" spans="1:8" x14ac:dyDescent="0.2">
      <c r="A44">
        <v>15990</v>
      </c>
      <c r="B44" t="s">
        <v>75</v>
      </c>
      <c r="C44">
        <v>0</v>
      </c>
      <c r="D44" s="25">
        <v>-371423.09</v>
      </c>
      <c r="E44" s="26">
        <v>-1072647</v>
      </c>
      <c r="F44" s="18"/>
      <c r="G44" s="18"/>
      <c r="H44" s="17"/>
    </row>
    <row r="45" spans="1:8" x14ac:dyDescent="0.2">
      <c r="B45" t="s">
        <v>167</v>
      </c>
      <c r="C45">
        <v>0</v>
      </c>
      <c r="D45" s="25">
        <v>-43271.09</v>
      </c>
      <c r="E45" s="26">
        <v>-386232</v>
      </c>
      <c r="F45" s="18"/>
      <c r="G45" s="18"/>
      <c r="H45" s="17"/>
    </row>
    <row r="46" spans="1:8" x14ac:dyDescent="0.2">
      <c r="B46" t="s">
        <v>168</v>
      </c>
      <c r="C46">
        <v>0</v>
      </c>
      <c r="D46" s="25">
        <v>-190120</v>
      </c>
      <c r="E46" s="26">
        <v>-350760</v>
      </c>
      <c r="F46" s="18"/>
      <c r="G46" s="18"/>
      <c r="H46" s="17"/>
    </row>
    <row r="47" spans="1:8" x14ac:dyDescent="0.2">
      <c r="B47" t="s">
        <v>169</v>
      </c>
      <c r="C47">
        <v>0</v>
      </c>
      <c r="D47" s="25">
        <v>-138032</v>
      </c>
      <c r="E47" s="26">
        <v>-335656</v>
      </c>
      <c r="F47" s="18"/>
      <c r="G47" s="18"/>
      <c r="H47" s="17"/>
    </row>
    <row r="48" spans="1:8" x14ac:dyDescent="0.2">
      <c r="H48" s="17"/>
    </row>
    <row r="49" spans="1:8" x14ac:dyDescent="0.2">
      <c r="A49">
        <v>15995</v>
      </c>
      <c r="B49" t="s">
        <v>76</v>
      </c>
      <c r="C49" s="25">
        <v>-291547.21999999997</v>
      </c>
      <c r="D49" s="25">
        <v>-3001256.96</v>
      </c>
      <c r="E49" s="26">
        <v>-4498196</v>
      </c>
      <c r="H49" s="17"/>
    </row>
    <row r="50" spans="1:8" x14ac:dyDescent="0.2">
      <c r="B50" t="s">
        <v>165</v>
      </c>
      <c r="C50" s="25">
        <v>-291547.21999999997</v>
      </c>
      <c r="D50" s="25">
        <v>-2629833.87</v>
      </c>
      <c r="E50" s="26">
        <v>-3425549</v>
      </c>
      <c r="H50" s="17"/>
    </row>
    <row r="51" spans="1:8" x14ac:dyDescent="0.2">
      <c r="B51" t="s">
        <v>167</v>
      </c>
      <c r="C51">
        <v>0</v>
      </c>
      <c r="D51" s="25">
        <v>-43271.09</v>
      </c>
      <c r="E51" s="26">
        <v>-386232</v>
      </c>
      <c r="H51" s="17"/>
    </row>
    <row r="52" spans="1:8" x14ac:dyDescent="0.2">
      <c r="B52" t="s">
        <v>168</v>
      </c>
      <c r="C52">
        <v>0</v>
      </c>
      <c r="D52" s="25">
        <v>-190120</v>
      </c>
      <c r="E52" s="26">
        <v>-350760</v>
      </c>
      <c r="F52" s="18"/>
      <c r="G52" s="18"/>
      <c r="H52" s="17"/>
    </row>
    <row r="53" spans="1:8" x14ac:dyDescent="0.2">
      <c r="B53" t="s">
        <v>169</v>
      </c>
      <c r="C53">
        <v>0</v>
      </c>
      <c r="D53" s="25">
        <v>-138032</v>
      </c>
      <c r="E53" s="26">
        <v>-335656</v>
      </c>
      <c r="F53" s="18"/>
      <c r="G53" s="18"/>
      <c r="H53" s="17"/>
    </row>
    <row r="54" spans="1:8" x14ac:dyDescent="0.2">
      <c r="F54" s="18"/>
      <c r="G54" s="18"/>
      <c r="H54" s="17"/>
    </row>
    <row r="55" spans="1:8" x14ac:dyDescent="0.2">
      <c r="A55">
        <v>20000</v>
      </c>
      <c r="B55" t="s">
        <v>77</v>
      </c>
      <c r="F55" s="18"/>
      <c r="G55" s="18"/>
      <c r="H55" s="17"/>
    </row>
    <row r="56" spans="1:8" x14ac:dyDescent="0.2">
      <c r="A56">
        <v>20005</v>
      </c>
      <c r="B56" t="s">
        <v>78</v>
      </c>
      <c r="F56" s="18"/>
      <c r="G56" s="18"/>
      <c r="H56" s="17"/>
    </row>
    <row r="57" spans="1:8" x14ac:dyDescent="0.2">
      <c r="H57" s="17"/>
    </row>
    <row r="58" spans="1:8" x14ac:dyDescent="0.2">
      <c r="A58">
        <v>20020</v>
      </c>
      <c r="B58" t="s">
        <v>79</v>
      </c>
      <c r="C58" s="25">
        <v>212165.98</v>
      </c>
      <c r="D58" s="25">
        <v>1857218.5600000001</v>
      </c>
      <c r="E58" s="26">
        <v>2324832</v>
      </c>
      <c r="F58" s="18"/>
      <c r="G58" s="18"/>
      <c r="H58" s="17"/>
    </row>
    <row r="59" spans="1:8" s="19" customFormat="1" x14ac:dyDescent="0.2">
      <c r="A59"/>
      <c r="B59" t="s">
        <v>167</v>
      </c>
      <c r="C59" s="25">
        <v>212165.98</v>
      </c>
      <c r="D59" s="25">
        <v>1857218.5600000001</v>
      </c>
      <c r="E59" s="26">
        <v>2318156</v>
      </c>
      <c r="F59" s="20"/>
      <c r="G59" s="20"/>
      <c r="H59" s="21"/>
    </row>
    <row r="60" spans="1:8" x14ac:dyDescent="0.2">
      <c r="B60" t="s">
        <v>170</v>
      </c>
      <c r="C60">
        <v>0</v>
      </c>
      <c r="D60">
        <v>0</v>
      </c>
      <c r="E60" s="26">
        <v>4353</v>
      </c>
      <c r="H60" s="17"/>
    </row>
    <row r="61" spans="1:8" x14ac:dyDescent="0.2">
      <c r="B61" t="s">
        <v>168</v>
      </c>
      <c r="C61">
        <v>0</v>
      </c>
      <c r="D61">
        <v>0</v>
      </c>
      <c r="E61" s="26">
        <v>1162</v>
      </c>
      <c r="F61" s="18"/>
      <c r="G61" s="18"/>
      <c r="H61" s="17"/>
    </row>
    <row r="62" spans="1:8" x14ac:dyDescent="0.2">
      <c r="B62" t="s">
        <v>169</v>
      </c>
      <c r="C62">
        <v>0</v>
      </c>
      <c r="D62">
        <v>0</v>
      </c>
      <c r="E62" s="26">
        <v>1162</v>
      </c>
      <c r="F62" s="18"/>
      <c r="G62" s="18"/>
      <c r="H62" s="17"/>
    </row>
    <row r="63" spans="1:8" x14ac:dyDescent="0.2">
      <c r="H63" s="17"/>
    </row>
    <row r="64" spans="1:8" s="19" customFormat="1" x14ac:dyDescent="0.2">
      <c r="A64">
        <v>20021</v>
      </c>
      <c r="B64" t="s">
        <v>171</v>
      </c>
      <c r="C64">
        <v>0</v>
      </c>
      <c r="D64" s="25">
        <v>9272.4</v>
      </c>
      <c r="E64" s="26">
        <v>42015</v>
      </c>
      <c r="H64" s="21"/>
    </row>
    <row r="65" spans="1:8" x14ac:dyDescent="0.2">
      <c r="B65" t="s">
        <v>167</v>
      </c>
      <c r="C65">
        <v>0</v>
      </c>
      <c r="D65" s="25">
        <v>9272.4</v>
      </c>
      <c r="E65" s="26">
        <v>42015</v>
      </c>
      <c r="F65" s="18"/>
      <c r="G65" s="18"/>
      <c r="H65" s="17"/>
    </row>
    <row r="66" spans="1:8" x14ac:dyDescent="0.2">
      <c r="F66" s="18"/>
      <c r="G66" s="18"/>
      <c r="H66" s="17"/>
    </row>
    <row r="67" spans="1:8" x14ac:dyDescent="0.2">
      <c r="A67">
        <v>20025</v>
      </c>
      <c r="B67" t="s">
        <v>205</v>
      </c>
      <c r="C67">
        <v>0</v>
      </c>
      <c r="D67">
        <v>0</v>
      </c>
      <c r="E67">
        <v>0</v>
      </c>
      <c r="H67" s="17"/>
    </row>
    <row r="68" spans="1:8" x14ac:dyDescent="0.2">
      <c r="A68">
        <v>20030</v>
      </c>
      <c r="B68" t="s">
        <v>206</v>
      </c>
      <c r="C68">
        <v>0</v>
      </c>
      <c r="D68">
        <v>0</v>
      </c>
      <c r="E68">
        <v>0</v>
      </c>
      <c r="F68" s="18"/>
      <c r="G68" s="18"/>
      <c r="H68" s="17"/>
    </row>
    <row r="69" spans="1:8" x14ac:dyDescent="0.2">
      <c r="A69">
        <v>20035</v>
      </c>
      <c r="B69" t="s">
        <v>207</v>
      </c>
      <c r="C69">
        <v>0</v>
      </c>
      <c r="D69">
        <v>0</v>
      </c>
      <c r="E69">
        <v>0</v>
      </c>
      <c r="F69" s="18"/>
      <c r="G69" s="18"/>
      <c r="H69" s="17"/>
    </row>
    <row r="70" spans="1:8" x14ac:dyDescent="0.2">
      <c r="H70" s="17"/>
    </row>
    <row r="71" spans="1:8" x14ac:dyDescent="0.2">
      <c r="A71">
        <v>20040</v>
      </c>
      <c r="B71" t="s">
        <v>80</v>
      </c>
      <c r="C71">
        <v>0</v>
      </c>
      <c r="D71" s="25">
        <v>35646.67</v>
      </c>
      <c r="E71" s="26">
        <v>57855</v>
      </c>
      <c r="F71" s="18"/>
      <c r="G71" s="18"/>
      <c r="H71" s="17"/>
    </row>
    <row r="72" spans="1:8" s="19" customFormat="1" x14ac:dyDescent="0.2">
      <c r="A72"/>
      <c r="B72" t="s">
        <v>167</v>
      </c>
      <c r="C72">
        <v>0</v>
      </c>
      <c r="D72" s="25">
        <v>35646.67</v>
      </c>
      <c r="E72" s="26">
        <v>57311</v>
      </c>
      <c r="H72" s="21"/>
    </row>
    <row r="73" spans="1:8" x14ac:dyDescent="0.2">
      <c r="B73" t="s">
        <v>168</v>
      </c>
      <c r="C73">
        <v>0</v>
      </c>
      <c r="D73">
        <v>0</v>
      </c>
      <c r="E73">
        <v>544</v>
      </c>
      <c r="H73" s="17"/>
    </row>
    <row r="74" spans="1:8" x14ac:dyDescent="0.2">
      <c r="A74" t="s">
        <v>60</v>
      </c>
      <c r="B74" t="s">
        <v>61</v>
      </c>
      <c r="C74" s="23">
        <v>40819</v>
      </c>
      <c r="D74" s="24">
        <v>0.48810185185185184</v>
      </c>
      <c r="E74" t="s">
        <v>164</v>
      </c>
      <c r="H74" s="17"/>
    </row>
    <row r="75" spans="1:8" x14ac:dyDescent="0.2">
      <c r="F75" s="18"/>
      <c r="G75" s="18"/>
      <c r="H75" s="17"/>
    </row>
    <row r="76" spans="1:8" x14ac:dyDescent="0.2">
      <c r="A76" t="s">
        <v>62</v>
      </c>
      <c r="B76" t="s">
        <v>63</v>
      </c>
      <c r="C76" t="s">
        <v>470</v>
      </c>
      <c r="D76" t="s">
        <v>471</v>
      </c>
      <c r="E76" t="s">
        <v>172</v>
      </c>
      <c r="H76" s="17"/>
    </row>
    <row r="77" spans="1:8" x14ac:dyDescent="0.2">
      <c r="F77" s="18"/>
      <c r="G77" s="18"/>
      <c r="H77" s="17"/>
    </row>
    <row r="78" spans="1:8" s="19" customFormat="1" x14ac:dyDescent="0.2">
      <c r="A78">
        <v>20045</v>
      </c>
      <c r="B78" t="s">
        <v>81</v>
      </c>
      <c r="C78" s="25">
        <v>22242.29</v>
      </c>
      <c r="D78" s="25">
        <v>218967.42</v>
      </c>
      <c r="E78" s="26">
        <v>284618</v>
      </c>
      <c r="F78" s="20"/>
      <c r="G78" s="20"/>
      <c r="H78" s="21"/>
    </row>
    <row r="79" spans="1:8" x14ac:dyDescent="0.2">
      <c r="B79" t="s">
        <v>167</v>
      </c>
      <c r="C79" s="25">
        <v>22242.29</v>
      </c>
      <c r="D79" s="25">
        <v>218967.42</v>
      </c>
      <c r="E79" s="26">
        <v>284618</v>
      </c>
      <c r="H79" s="17"/>
    </row>
    <row r="80" spans="1:8" x14ac:dyDescent="0.2">
      <c r="F80" s="18"/>
      <c r="G80" s="18"/>
      <c r="H80" s="17"/>
    </row>
    <row r="81" spans="1:8" x14ac:dyDescent="0.2">
      <c r="A81">
        <v>20050</v>
      </c>
      <c r="B81" t="s">
        <v>208</v>
      </c>
      <c r="C81">
        <v>0</v>
      </c>
      <c r="D81">
        <v>0</v>
      </c>
      <c r="E81">
        <v>0</v>
      </c>
      <c r="F81" s="18"/>
      <c r="G81" s="18"/>
      <c r="H81" s="17"/>
    </row>
    <row r="82" spans="1:8" x14ac:dyDescent="0.2">
      <c r="H82" s="17"/>
    </row>
    <row r="83" spans="1:8" s="19" customFormat="1" x14ac:dyDescent="0.2">
      <c r="A83">
        <v>20055</v>
      </c>
      <c r="B83" t="s">
        <v>82</v>
      </c>
      <c r="C83" s="25">
        <v>1140</v>
      </c>
      <c r="D83" s="25">
        <v>10080</v>
      </c>
      <c r="E83" s="26">
        <v>12540</v>
      </c>
      <c r="G83" s="20"/>
      <c r="H83" s="21"/>
    </row>
    <row r="84" spans="1:8" x14ac:dyDescent="0.2">
      <c r="B84" t="s">
        <v>167</v>
      </c>
      <c r="C84" s="25">
        <v>1140</v>
      </c>
      <c r="D84" s="25">
        <v>10080</v>
      </c>
      <c r="E84" s="26">
        <v>12540</v>
      </c>
      <c r="G84" s="18"/>
      <c r="H84" s="17"/>
    </row>
    <row r="85" spans="1:8" x14ac:dyDescent="0.2">
      <c r="H85" s="17"/>
    </row>
    <row r="86" spans="1:8" s="19" customFormat="1" x14ac:dyDescent="0.2">
      <c r="A86">
        <v>20060</v>
      </c>
      <c r="B86" t="s">
        <v>23</v>
      </c>
      <c r="C86">
        <v>0</v>
      </c>
      <c r="D86" s="25">
        <v>74291</v>
      </c>
      <c r="E86" s="26">
        <v>138518</v>
      </c>
      <c r="F86" s="20"/>
      <c r="G86" s="20"/>
      <c r="H86" s="21"/>
    </row>
    <row r="87" spans="1:8" x14ac:dyDescent="0.2">
      <c r="B87" t="s">
        <v>167</v>
      </c>
      <c r="C87">
        <v>0</v>
      </c>
      <c r="D87" s="25">
        <v>74291</v>
      </c>
      <c r="E87" s="26">
        <v>138518</v>
      </c>
      <c r="F87" s="18"/>
      <c r="G87" s="18"/>
      <c r="H87" s="17"/>
    </row>
    <row r="88" spans="1:8" x14ac:dyDescent="0.2">
      <c r="H88" s="17"/>
    </row>
    <row r="89" spans="1:8" s="19" customFormat="1" x14ac:dyDescent="0.2">
      <c r="A89">
        <v>20070</v>
      </c>
      <c r="B89" t="s">
        <v>83</v>
      </c>
      <c r="C89">
        <v>0</v>
      </c>
      <c r="D89">
        <v>0</v>
      </c>
      <c r="E89" s="26">
        <v>16111</v>
      </c>
      <c r="H89" s="21"/>
    </row>
    <row r="90" spans="1:8" x14ac:dyDescent="0.2">
      <c r="B90" t="s">
        <v>167</v>
      </c>
      <c r="C90">
        <v>0</v>
      </c>
      <c r="D90">
        <v>0</v>
      </c>
      <c r="E90" s="26">
        <v>16111</v>
      </c>
      <c r="H90" s="17"/>
    </row>
    <row r="91" spans="1:8" x14ac:dyDescent="0.2">
      <c r="F91" s="18"/>
      <c r="G91" s="18"/>
      <c r="H91" s="17"/>
    </row>
    <row r="92" spans="1:8" s="19" customFormat="1" x14ac:dyDescent="0.2">
      <c r="A92">
        <v>20080</v>
      </c>
      <c r="B92" t="s">
        <v>84</v>
      </c>
      <c r="C92" s="25">
        <v>3951.12</v>
      </c>
      <c r="D92" s="25">
        <v>11288.66</v>
      </c>
      <c r="E92" s="26">
        <v>11446</v>
      </c>
      <c r="F92" s="20"/>
      <c r="G92" s="20"/>
      <c r="H92" s="21"/>
    </row>
    <row r="93" spans="1:8" x14ac:dyDescent="0.2">
      <c r="B93" t="s">
        <v>167</v>
      </c>
      <c r="C93" s="25">
        <v>3951.12</v>
      </c>
      <c r="D93" s="25">
        <v>11288.66</v>
      </c>
      <c r="E93" s="26">
        <v>11446</v>
      </c>
      <c r="H93" s="17"/>
    </row>
    <row r="94" spans="1:8" x14ac:dyDescent="0.2">
      <c r="F94" s="18"/>
      <c r="G94" s="18"/>
      <c r="H94" s="17"/>
    </row>
    <row r="95" spans="1:8" s="19" customFormat="1" x14ac:dyDescent="0.2">
      <c r="A95">
        <v>20081</v>
      </c>
      <c r="B95" t="s">
        <v>209</v>
      </c>
      <c r="C95">
        <v>0</v>
      </c>
      <c r="D95">
        <v>0</v>
      </c>
      <c r="E95">
        <v>0</v>
      </c>
      <c r="F95" s="20"/>
      <c r="G95" s="20"/>
      <c r="H95" s="21"/>
    </row>
    <row r="96" spans="1:8" x14ac:dyDescent="0.2">
      <c r="H96" s="17"/>
    </row>
    <row r="97" spans="1:8" s="19" customFormat="1" x14ac:dyDescent="0.2">
      <c r="A97">
        <v>20082</v>
      </c>
      <c r="B97" t="s">
        <v>85</v>
      </c>
      <c r="C97">
        <v>0</v>
      </c>
      <c r="D97" s="25">
        <v>4403</v>
      </c>
      <c r="E97" s="26">
        <v>3829</v>
      </c>
      <c r="F97" s="20">
        <f>E83+E92+E97+E100</f>
        <v>32814</v>
      </c>
      <c r="G97" s="20"/>
      <c r="H97" s="21"/>
    </row>
    <row r="98" spans="1:8" x14ac:dyDescent="0.2">
      <c r="B98" t="s">
        <v>167</v>
      </c>
      <c r="C98">
        <v>0</v>
      </c>
      <c r="D98" s="25">
        <v>4403</v>
      </c>
      <c r="E98" s="26">
        <v>3829</v>
      </c>
      <c r="F98" s="18"/>
      <c r="G98" s="18"/>
      <c r="H98" s="17"/>
    </row>
    <row r="99" spans="1:8" x14ac:dyDescent="0.2">
      <c r="H99" s="17"/>
    </row>
    <row r="100" spans="1:8" s="19" customFormat="1" x14ac:dyDescent="0.2">
      <c r="A100">
        <v>20083</v>
      </c>
      <c r="B100" t="s">
        <v>86</v>
      </c>
      <c r="C100" s="25">
        <v>1785.09</v>
      </c>
      <c r="D100" s="25">
        <v>5303.53</v>
      </c>
      <c r="E100" s="26">
        <v>4999</v>
      </c>
      <c r="F100" s="20"/>
      <c r="G100" s="20"/>
      <c r="H100" s="21"/>
    </row>
    <row r="101" spans="1:8" x14ac:dyDescent="0.2">
      <c r="B101" t="s">
        <v>167</v>
      </c>
      <c r="C101" s="25">
        <v>1785.09</v>
      </c>
      <c r="D101" s="25">
        <v>5303.53</v>
      </c>
      <c r="E101" s="26">
        <v>4999</v>
      </c>
      <c r="F101" s="18"/>
      <c r="G101" s="18"/>
      <c r="H101" s="17"/>
    </row>
    <row r="102" spans="1:8" x14ac:dyDescent="0.2">
      <c r="H102" s="17"/>
    </row>
    <row r="103" spans="1:8" x14ac:dyDescent="0.2">
      <c r="A103">
        <v>20210</v>
      </c>
      <c r="B103" t="s">
        <v>210</v>
      </c>
      <c r="C103">
        <v>0</v>
      </c>
      <c r="D103">
        <v>0</v>
      </c>
      <c r="E103">
        <v>0</v>
      </c>
      <c r="F103" s="18"/>
      <c r="G103" s="18"/>
      <c r="H103" s="17"/>
    </row>
    <row r="104" spans="1:8" x14ac:dyDescent="0.2">
      <c r="A104">
        <v>20400</v>
      </c>
      <c r="B104" t="s">
        <v>87</v>
      </c>
      <c r="F104" s="18"/>
      <c r="G104" s="18"/>
      <c r="H104" s="17"/>
    </row>
    <row r="105" spans="1:8" x14ac:dyDescent="0.2">
      <c r="F105" s="18"/>
      <c r="G105" s="18"/>
      <c r="H105" s="17"/>
    </row>
    <row r="106" spans="1:8" s="19" customFormat="1" x14ac:dyDescent="0.2">
      <c r="A106">
        <v>20410</v>
      </c>
      <c r="B106" t="s">
        <v>88</v>
      </c>
      <c r="C106">
        <v>0</v>
      </c>
      <c r="D106" s="25">
        <v>-5264</v>
      </c>
      <c r="E106" s="26">
        <v>-60106</v>
      </c>
      <c r="F106" s="20"/>
      <c r="G106" s="20"/>
      <c r="H106" s="21"/>
    </row>
    <row r="107" spans="1:8" x14ac:dyDescent="0.2">
      <c r="B107" t="s">
        <v>167</v>
      </c>
      <c r="C107">
        <v>0</v>
      </c>
      <c r="D107" s="25">
        <v>-5264</v>
      </c>
      <c r="E107" s="26">
        <v>-60106</v>
      </c>
      <c r="F107" s="18"/>
      <c r="G107" s="18"/>
      <c r="H107" s="17"/>
    </row>
    <row r="108" spans="1:8" x14ac:dyDescent="0.2">
      <c r="H108" s="17"/>
    </row>
    <row r="109" spans="1:8" s="19" customFormat="1" x14ac:dyDescent="0.2">
      <c r="A109">
        <v>20415</v>
      </c>
      <c r="B109" t="s">
        <v>89</v>
      </c>
      <c r="C109">
        <v>0</v>
      </c>
      <c r="D109" s="25">
        <v>-16768.02</v>
      </c>
      <c r="E109" s="26">
        <v>-41477</v>
      </c>
      <c r="H109" s="21"/>
    </row>
    <row r="110" spans="1:8" x14ac:dyDescent="0.2">
      <c r="B110" t="s">
        <v>167</v>
      </c>
      <c r="C110">
        <v>0</v>
      </c>
      <c r="D110" s="25">
        <v>-16768.02</v>
      </c>
      <c r="E110" s="26">
        <v>-41477</v>
      </c>
      <c r="H110" s="17"/>
    </row>
    <row r="111" spans="1:8" x14ac:dyDescent="0.2">
      <c r="F111" s="18"/>
      <c r="G111" s="18"/>
      <c r="H111" s="17"/>
    </row>
    <row r="112" spans="1:8" s="19" customFormat="1" x14ac:dyDescent="0.2">
      <c r="A112">
        <v>20420</v>
      </c>
      <c r="B112" t="s">
        <v>15</v>
      </c>
      <c r="C112">
        <v>0</v>
      </c>
      <c r="D112" s="25">
        <v>-11034.16</v>
      </c>
      <c r="E112" s="26">
        <v>-16441</v>
      </c>
      <c r="F112" s="20"/>
      <c r="G112" s="20"/>
      <c r="H112" s="21"/>
    </row>
    <row r="113" spans="1:8" x14ac:dyDescent="0.2">
      <c r="B113" t="s">
        <v>167</v>
      </c>
      <c r="C113">
        <v>0</v>
      </c>
      <c r="D113" s="25">
        <v>-11034.16</v>
      </c>
      <c r="E113" s="26">
        <v>-16441</v>
      </c>
      <c r="F113" s="18">
        <f>-E106-48880</f>
        <v>11226</v>
      </c>
      <c r="G113" s="18"/>
      <c r="H113" s="17"/>
    </row>
    <row r="114" spans="1:8" x14ac:dyDescent="0.2">
      <c r="H114" s="17"/>
    </row>
    <row r="115" spans="1:8" s="19" customFormat="1" x14ac:dyDescent="0.2">
      <c r="A115">
        <v>20430</v>
      </c>
      <c r="B115" t="s">
        <v>211</v>
      </c>
      <c r="C115">
        <v>0</v>
      </c>
      <c r="D115">
        <v>0</v>
      </c>
      <c r="E115">
        <v>0</v>
      </c>
      <c r="H115" s="21"/>
    </row>
    <row r="116" spans="1:8" x14ac:dyDescent="0.2">
      <c r="H116" s="17"/>
    </row>
    <row r="117" spans="1:8" x14ac:dyDescent="0.2">
      <c r="A117">
        <v>20490</v>
      </c>
      <c r="B117" t="s">
        <v>90</v>
      </c>
      <c r="C117">
        <v>0</v>
      </c>
      <c r="D117" s="25">
        <v>-33066.18</v>
      </c>
      <c r="E117" s="26">
        <v>-118024</v>
      </c>
      <c r="H117" s="17"/>
    </row>
    <row r="118" spans="1:8" x14ac:dyDescent="0.2">
      <c r="B118" t="s">
        <v>167</v>
      </c>
      <c r="C118">
        <v>0</v>
      </c>
      <c r="D118" s="25">
        <v>-33066.18</v>
      </c>
      <c r="E118" s="26">
        <v>-118024</v>
      </c>
      <c r="F118" s="18"/>
      <c r="G118" s="18"/>
      <c r="H118" s="17"/>
    </row>
    <row r="119" spans="1:8" x14ac:dyDescent="0.2">
      <c r="F119" s="18"/>
      <c r="G119" s="18"/>
      <c r="H119" s="17"/>
    </row>
    <row r="120" spans="1:8" x14ac:dyDescent="0.2">
      <c r="A120">
        <v>20990</v>
      </c>
      <c r="B120" t="s">
        <v>91</v>
      </c>
      <c r="C120" s="25">
        <v>241284.48000000001</v>
      </c>
      <c r="D120" s="25">
        <v>2193405.06</v>
      </c>
      <c r="E120" s="26">
        <v>2778738</v>
      </c>
      <c r="F120" s="18"/>
      <c r="G120" s="18"/>
      <c r="H120" s="17"/>
    </row>
    <row r="121" spans="1:8" s="19" customFormat="1" x14ac:dyDescent="0.2">
      <c r="A121"/>
      <c r="B121"/>
      <c r="C121">
        <v>0</v>
      </c>
      <c r="D121">
        <v>0</v>
      </c>
      <c r="E121">
        <v>0</v>
      </c>
      <c r="F121" s="20"/>
      <c r="G121" s="20"/>
      <c r="H121" s="21"/>
    </row>
    <row r="122" spans="1:8" x14ac:dyDescent="0.2">
      <c r="B122" t="s">
        <v>167</v>
      </c>
      <c r="C122" s="25">
        <v>241284.48000000001</v>
      </c>
      <c r="D122" s="25">
        <v>2193405.06</v>
      </c>
      <c r="E122" s="26">
        <v>2771518</v>
      </c>
      <c r="F122" s="18"/>
      <c r="G122" s="18"/>
      <c r="H122" s="17"/>
    </row>
    <row r="123" spans="1:8" x14ac:dyDescent="0.2">
      <c r="B123" t="s">
        <v>170</v>
      </c>
      <c r="C123">
        <v>0</v>
      </c>
      <c r="D123">
        <v>0</v>
      </c>
      <c r="E123" s="26">
        <v>4353</v>
      </c>
      <c r="F123" s="18"/>
      <c r="G123" s="18"/>
      <c r="H123" s="17"/>
    </row>
    <row r="124" spans="1:8" x14ac:dyDescent="0.2">
      <c r="B124" t="s">
        <v>168</v>
      </c>
      <c r="C124">
        <v>0</v>
      </c>
      <c r="D124">
        <v>0</v>
      </c>
      <c r="E124" s="26">
        <v>1706</v>
      </c>
      <c r="H124" s="17"/>
    </row>
    <row r="125" spans="1:8" x14ac:dyDescent="0.2">
      <c r="B125" t="s">
        <v>169</v>
      </c>
      <c r="C125">
        <v>0</v>
      </c>
      <c r="D125">
        <v>0</v>
      </c>
      <c r="E125" s="26">
        <v>1162</v>
      </c>
      <c r="H125" s="17"/>
    </row>
    <row r="126" spans="1:8" x14ac:dyDescent="0.2">
      <c r="F126" s="18"/>
      <c r="G126" s="18"/>
      <c r="H126" s="17"/>
    </row>
    <row r="127" spans="1:8" x14ac:dyDescent="0.2">
      <c r="A127">
        <v>21000</v>
      </c>
      <c r="B127" t="s">
        <v>92</v>
      </c>
      <c r="H127" s="17"/>
    </row>
    <row r="128" spans="1:8" x14ac:dyDescent="0.2">
      <c r="F128" s="18"/>
      <c r="G128" s="18"/>
      <c r="H128" s="17"/>
    </row>
    <row r="129" spans="1:8" x14ac:dyDescent="0.2">
      <c r="A129">
        <v>21005</v>
      </c>
      <c r="B129" t="s">
        <v>93</v>
      </c>
      <c r="C129" s="25">
        <v>1495.44</v>
      </c>
      <c r="D129" s="25">
        <v>2421.09</v>
      </c>
      <c r="E129" s="26">
        <v>7243</v>
      </c>
      <c r="H129" s="17"/>
    </row>
    <row r="130" spans="1:8" x14ac:dyDescent="0.2">
      <c r="B130" t="s">
        <v>170</v>
      </c>
      <c r="C130">
        <v>0</v>
      </c>
      <c r="D130">
        <v>925.65</v>
      </c>
      <c r="E130" s="26">
        <v>2401</v>
      </c>
      <c r="H130" s="17"/>
    </row>
    <row r="131" spans="1:8" x14ac:dyDescent="0.2">
      <c r="B131" t="s">
        <v>168</v>
      </c>
      <c r="C131">
        <v>0</v>
      </c>
      <c r="D131">
        <v>0</v>
      </c>
      <c r="E131" s="26">
        <v>4842</v>
      </c>
      <c r="H131" s="17"/>
    </row>
    <row r="132" spans="1:8" x14ac:dyDescent="0.2">
      <c r="B132" t="s">
        <v>169</v>
      </c>
      <c r="C132" s="25">
        <v>1495.44</v>
      </c>
      <c r="D132" s="25">
        <v>1495.44</v>
      </c>
      <c r="E132">
        <v>0</v>
      </c>
      <c r="F132" s="18"/>
      <c r="G132" s="18"/>
      <c r="H132" s="17"/>
    </row>
    <row r="133" spans="1:8" x14ac:dyDescent="0.2">
      <c r="F133" s="18"/>
      <c r="G133" s="18"/>
      <c r="H133" s="17"/>
    </row>
    <row r="134" spans="1:8" x14ac:dyDescent="0.2">
      <c r="A134">
        <v>21006</v>
      </c>
      <c r="B134" t="s">
        <v>94</v>
      </c>
      <c r="C134">
        <v>0</v>
      </c>
      <c r="D134">
        <v>0</v>
      </c>
      <c r="E134">
        <v>600</v>
      </c>
      <c r="H134" s="17"/>
    </row>
    <row r="135" spans="1:8" x14ac:dyDescent="0.2">
      <c r="B135" t="s">
        <v>168</v>
      </c>
      <c r="C135">
        <v>0</v>
      </c>
      <c r="D135">
        <v>0</v>
      </c>
      <c r="E135">
        <v>600</v>
      </c>
      <c r="H135" s="17"/>
    </row>
    <row r="136" spans="1:8" x14ac:dyDescent="0.2">
      <c r="F136" s="18"/>
      <c r="G136" s="18"/>
      <c r="H136" s="17"/>
    </row>
    <row r="137" spans="1:8" x14ac:dyDescent="0.2">
      <c r="A137">
        <v>21010</v>
      </c>
      <c r="B137" t="s">
        <v>95</v>
      </c>
      <c r="C137" s="25">
        <v>15419.87</v>
      </c>
      <c r="D137" s="25">
        <v>94227.01</v>
      </c>
      <c r="E137" s="26">
        <v>140121</v>
      </c>
      <c r="F137" s="18"/>
      <c r="G137" s="18"/>
      <c r="H137" s="17"/>
    </row>
    <row r="138" spans="1:8" x14ac:dyDescent="0.2">
      <c r="B138" t="s">
        <v>167</v>
      </c>
      <c r="C138" s="25">
        <v>4227.84</v>
      </c>
      <c r="D138" s="25">
        <v>46837.97</v>
      </c>
      <c r="E138" s="26">
        <v>91110</v>
      </c>
      <c r="H138" s="17"/>
    </row>
    <row r="139" spans="1:8" x14ac:dyDescent="0.2">
      <c r="B139" t="s">
        <v>170</v>
      </c>
      <c r="C139" s="25">
        <v>2146.9499999999998</v>
      </c>
      <c r="D139" s="25">
        <v>4168.1000000000004</v>
      </c>
      <c r="E139" s="26">
        <v>3490</v>
      </c>
      <c r="F139" s="18"/>
      <c r="G139" s="18"/>
      <c r="H139" s="17"/>
    </row>
    <row r="140" spans="1:8" x14ac:dyDescent="0.2">
      <c r="B140" t="s">
        <v>168</v>
      </c>
      <c r="C140" s="25">
        <v>1427.63</v>
      </c>
      <c r="D140" s="25">
        <v>25365.68</v>
      </c>
      <c r="E140" s="26">
        <v>22968</v>
      </c>
      <c r="H140" s="17"/>
    </row>
    <row r="141" spans="1:8" x14ac:dyDescent="0.2">
      <c r="B141" t="s">
        <v>169</v>
      </c>
      <c r="C141" s="25">
        <v>5532.89</v>
      </c>
      <c r="D141" s="25">
        <v>14478.86</v>
      </c>
      <c r="E141" s="26">
        <v>16752</v>
      </c>
      <c r="F141" s="18"/>
      <c r="G141" s="18"/>
      <c r="H141" s="17"/>
    </row>
    <row r="142" spans="1:8" x14ac:dyDescent="0.2">
      <c r="B142" t="s">
        <v>173</v>
      </c>
      <c r="C142" s="25">
        <v>1273.49</v>
      </c>
      <c r="D142" s="25">
        <v>2183.65</v>
      </c>
      <c r="E142" s="26">
        <v>1086</v>
      </c>
      <c r="H142" s="17"/>
    </row>
    <row r="143" spans="1:8" x14ac:dyDescent="0.2">
      <c r="B143" t="s">
        <v>174</v>
      </c>
      <c r="C143">
        <v>811.07</v>
      </c>
      <c r="D143">
        <v>811.07</v>
      </c>
      <c r="E143">
        <v>125</v>
      </c>
      <c r="F143" s="18"/>
      <c r="G143" s="18"/>
      <c r="H143" s="17"/>
    </row>
    <row r="144" spans="1:8" x14ac:dyDescent="0.2">
      <c r="B144" t="s">
        <v>175</v>
      </c>
      <c r="C144">
        <v>0</v>
      </c>
      <c r="D144">
        <v>0</v>
      </c>
      <c r="E144">
        <v>491</v>
      </c>
      <c r="F144" s="18"/>
      <c r="G144" s="18"/>
      <c r="H144" s="17"/>
    </row>
    <row r="145" spans="1:8" x14ac:dyDescent="0.2">
      <c r="B145" t="s">
        <v>176</v>
      </c>
      <c r="C145">
        <v>0</v>
      </c>
      <c r="D145">
        <v>381.68</v>
      </c>
      <c r="E145" s="26">
        <v>4101</v>
      </c>
      <c r="H145" s="17"/>
    </row>
    <row r="146" spans="1:8" x14ac:dyDescent="0.2">
      <c r="A146" t="s">
        <v>60</v>
      </c>
      <c r="B146" t="s">
        <v>61</v>
      </c>
      <c r="C146" s="23">
        <v>40819</v>
      </c>
      <c r="D146" s="24">
        <v>0.48810185185185184</v>
      </c>
      <c r="E146" t="s">
        <v>177</v>
      </c>
      <c r="H146" s="17"/>
    </row>
    <row r="147" spans="1:8" x14ac:dyDescent="0.2">
      <c r="H147" s="17"/>
    </row>
    <row r="148" spans="1:8" x14ac:dyDescent="0.2">
      <c r="A148" t="s">
        <v>62</v>
      </c>
      <c r="B148" t="s">
        <v>63</v>
      </c>
      <c r="C148" t="s">
        <v>470</v>
      </c>
      <c r="D148" t="s">
        <v>471</v>
      </c>
      <c r="E148" t="s">
        <v>172</v>
      </c>
      <c r="H148" s="17"/>
    </row>
    <row r="149" spans="1:8" x14ac:dyDescent="0.2">
      <c r="F149" s="18"/>
      <c r="G149" s="18"/>
      <c r="H149" s="17"/>
    </row>
    <row r="150" spans="1:8" x14ac:dyDescent="0.2">
      <c r="A150">
        <v>21015</v>
      </c>
      <c r="B150" t="s">
        <v>212</v>
      </c>
      <c r="C150">
        <v>0</v>
      </c>
      <c r="D150">
        <v>0</v>
      </c>
      <c r="E150">
        <v>0</v>
      </c>
      <c r="H150" s="17"/>
    </row>
    <row r="151" spans="1:8" x14ac:dyDescent="0.2">
      <c r="F151" s="18"/>
      <c r="G151" s="18"/>
      <c r="H151" s="17"/>
    </row>
    <row r="152" spans="1:8" x14ac:dyDescent="0.2">
      <c r="A152">
        <v>21020</v>
      </c>
      <c r="B152" t="s">
        <v>96</v>
      </c>
      <c r="C152">
        <v>226</v>
      </c>
      <c r="D152" s="25">
        <v>1017</v>
      </c>
      <c r="E152" s="26">
        <v>3955</v>
      </c>
      <c r="H152" s="17"/>
    </row>
    <row r="153" spans="1:8" x14ac:dyDescent="0.2">
      <c r="C153">
        <v>0</v>
      </c>
      <c r="D153">
        <v>0</v>
      </c>
      <c r="E153">
        <v>452</v>
      </c>
      <c r="H153" s="17"/>
    </row>
    <row r="154" spans="1:8" x14ac:dyDescent="0.2">
      <c r="B154" t="s">
        <v>167</v>
      </c>
      <c r="C154">
        <v>0</v>
      </c>
      <c r="D154">
        <v>113</v>
      </c>
      <c r="E154">
        <v>339</v>
      </c>
      <c r="H154" s="17"/>
    </row>
    <row r="155" spans="1:8" x14ac:dyDescent="0.2">
      <c r="B155" t="s">
        <v>170</v>
      </c>
      <c r="C155">
        <v>226</v>
      </c>
      <c r="D155">
        <v>452</v>
      </c>
      <c r="E155">
        <v>226</v>
      </c>
      <c r="H155" s="17"/>
    </row>
    <row r="156" spans="1:8" x14ac:dyDescent="0.2">
      <c r="B156" t="s">
        <v>168</v>
      </c>
      <c r="C156">
        <v>0</v>
      </c>
      <c r="D156">
        <v>0</v>
      </c>
      <c r="E156" s="26">
        <v>1243</v>
      </c>
      <c r="F156" s="18"/>
      <c r="G156" s="18"/>
      <c r="H156" s="17"/>
    </row>
    <row r="157" spans="1:8" x14ac:dyDescent="0.2">
      <c r="B157" t="s">
        <v>169</v>
      </c>
      <c r="C157">
        <v>0</v>
      </c>
      <c r="D157">
        <v>452</v>
      </c>
      <c r="E157" s="26">
        <v>1582</v>
      </c>
      <c r="F157" s="18"/>
      <c r="G157" s="18"/>
      <c r="H157" s="17"/>
    </row>
    <row r="158" spans="1:8" x14ac:dyDescent="0.2">
      <c r="B158" t="s">
        <v>176</v>
      </c>
      <c r="C158">
        <v>0</v>
      </c>
      <c r="D158">
        <v>0</v>
      </c>
      <c r="E158">
        <v>113</v>
      </c>
      <c r="F158" s="18"/>
      <c r="H158" s="17"/>
    </row>
    <row r="159" spans="1:8" x14ac:dyDescent="0.2">
      <c r="F159" s="18"/>
      <c r="G159" s="18"/>
      <c r="H159" s="17"/>
    </row>
    <row r="160" spans="1:8" x14ac:dyDescent="0.2">
      <c r="A160">
        <v>21024</v>
      </c>
      <c r="B160" t="s">
        <v>213</v>
      </c>
      <c r="C160">
        <v>0</v>
      </c>
      <c r="D160">
        <v>0</v>
      </c>
      <c r="E160">
        <v>0</v>
      </c>
      <c r="F160" s="18"/>
      <c r="G160" s="18"/>
      <c r="H160" s="17"/>
    </row>
    <row r="161" spans="1:8" x14ac:dyDescent="0.2">
      <c r="A161">
        <v>21025</v>
      </c>
      <c r="B161" t="s">
        <v>214</v>
      </c>
      <c r="C161">
        <v>0</v>
      </c>
      <c r="D161">
        <v>0</v>
      </c>
      <c r="E161">
        <v>0</v>
      </c>
      <c r="F161" s="18"/>
      <c r="G161" s="18"/>
      <c r="H161" s="17"/>
    </row>
    <row r="162" spans="1:8" x14ac:dyDescent="0.2">
      <c r="A162">
        <v>21026</v>
      </c>
      <c r="B162" t="s">
        <v>215</v>
      </c>
      <c r="C162">
        <v>0</v>
      </c>
      <c r="D162">
        <v>0</v>
      </c>
      <c r="E162">
        <v>0</v>
      </c>
      <c r="F162" s="18"/>
      <c r="H162" s="17"/>
    </row>
    <row r="163" spans="1:8" x14ac:dyDescent="0.2">
      <c r="F163" s="18"/>
      <c r="H163" s="17"/>
    </row>
    <row r="164" spans="1:8" x14ac:dyDescent="0.2">
      <c r="A164">
        <v>21027</v>
      </c>
      <c r="B164" t="s">
        <v>97</v>
      </c>
      <c r="C164">
        <v>0</v>
      </c>
      <c r="D164">
        <v>-767.03</v>
      </c>
      <c r="E164" s="26">
        <v>-14142</v>
      </c>
      <c r="F164" s="18"/>
      <c r="G164" s="18"/>
      <c r="H164" s="17"/>
    </row>
    <row r="165" spans="1:8" x14ac:dyDescent="0.2">
      <c r="B165" t="s">
        <v>167</v>
      </c>
      <c r="C165">
        <v>0</v>
      </c>
      <c r="D165">
        <v>-767.03</v>
      </c>
      <c r="E165" s="26">
        <v>-14142</v>
      </c>
      <c r="F165" s="18"/>
      <c r="H165" s="17"/>
    </row>
    <row r="166" spans="1:8" x14ac:dyDescent="0.2">
      <c r="F166" s="18"/>
      <c r="G166" s="18"/>
      <c r="H166" s="17"/>
    </row>
    <row r="167" spans="1:8" x14ac:dyDescent="0.2">
      <c r="A167">
        <v>21030</v>
      </c>
      <c r="B167" t="s">
        <v>98</v>
      </c>
      <c r="C167">
        <v>0</v>
      </c>
      <c r="D167" s="25">
        <v>4500</v>
      </c>
      <c r="E167" s="26">
        <v>1850</v>
      </c>
      <c r="H167" s="17"/>
    </row>
    <row r="168" spans="1:8" x14ac:dyDescent="0.2">
      <c r="B168" t="s">
        <v>170</v>
      </c>
      <c r="C168">
        <v>0</v>
      </c>
      <c r="D168">
        <v>0</v>
      </c>
      <c r="E168">
        <v>750</v>
      </c>
      <c r="F168" s="18"/>
      <c r="G168" s="18"/>
      <c r="H168" s="17"/>
    </row>
    <row r="169" spans="1:8" x14ac:dyDescent="0.2">
      <c r="B169" t="s">
        <v>173</v>
      </c>
      <c r="C169">
        <v>0</v>
      </c>
      <c r="D169" s="25">
        <v>4500</v>
      </c>
      <c r="E169">
        <v>0</v>
      </c>
      <c r="F169" s="18"/>
      <c r="G169" s="18"/>
      <c r="H169" s="17"/>
    </row>
    <row r="170" spans="1:8" x14ac:dyDescent="0.2">
      <c r="B170" t="s">
        <v>176</v>
      </c>
      <c r="C170">
        <v>0</v>
      </c>
      <c r="D170">
        <v>0</v>
      </c>
      <c r="E170" s="26">
        <v>1100</v>
      </c>
      <c r="F170" s="18"/>
      <c r="G170" s="18"/>
      <c r="H170" s="17"/>
    </row>
    <row r="171" spans="1:8" x14ac:dyDescent="0.2">
      <c r="F171" s="18"/>
      <c r="G171" s="18"/>
      <c r="H171" s="17"/>
    </row>
    <row r="172" spans="1:8" x14ac:dyDescent="0.2">
      <c r="A172">
        <v>21034</v>
      </c>
      <c r="B172" t="s">
        <v>216</v>
      </c>
      <c r="C172">
        <v>0</v>
      </c>
      <c r="D172">
        <v>0</v>
      </c>
      <c r="E172">
        <v>0</v>
      </c>
      <c r="F172" s="18"/>
      <c r="G172" s="18"/>
      <c r="H172" s="17"/>
    </row>
    <row r="173" spans="1:8" x14ac:dyDescent="0.2">
      <c r="H173" s="17"/>
    </row>
    <row r="174" spans="1:8" x14ac:dyDescent="0.2">
      <c r="A174">
        <v>21040</v>
      </c>
      <c r="B174" t="s">
        <v>99</v>
      </c>
      <c r="C174" s="25">
        <v>21992.66</v>
      </c>
      <c r="D174" s="25">
        <v>22492.66</v>
      </c>
      <c r="E174" s="26">
        <v>22192</v>
      </c>
      <c r="F174" s="18"/>
      <c r="G174" s="18"/>
      <c r="H174" s="17"/>
    </row>
    <row r="175" spans="1:8" x14ac:dyDescent="0.2">
      <c r="B175" t="s">
        <v>173</v>
      </c>
      <c r="C175" s="25">
        <v>21992.66</v>
      </c>
      <c r="D175" s="25">
        <v>21992.66</v>
      </c>
      <c r="E175" s="26">
        <v>22192</v>
      </c>
      <c r="F175" s="18"/>
      <c r="G175" s="18"/>
      <c r="H175" s="17"/>
    </row>
    <row r="176" spans="1:8" x14ac:dyDescent="0.2">
      <c r="B176" t="s">
        <v>176</v>
      </c>
      <c r="C176">
        <v>0</v>
      </c>
      <c r="D176">
        <v>500</v>
      </c>
      <c r="E176">
        <v>0</v>
      </c>
      <c r="F176" s="18"/>
      <c r="G176" s="18"/>
      <c r="H176" s="17"/>
    </row>
    <row r="177" spans="1:8" x14ac:dyDescent="0.2">
      <c r="F177" s="18"/>
      <c r="G177" s="18"/>
      <c r="H177" s="17"/>
    </row>
    <row r="178" spans="1:8" x14ac:dyDescent="0.2">
      <c r="A178">
        <v>21045</v>
      </c>
      <c r="B178" t="s">
        <v>100</v>
      </c>
      <c r="C178">
        <v>0</v>
      </c>
      <c r="D178" s="25">
        <v>11338.62</v>
      </c>
      <c r="E178" s="26">
        <v>23579</v>
      </c>
      <c r="F178" s="18"/>
      <c r="G178" s="18"/>
      <c r="H178" s="17"/>
    </row>
    <row r="179" spans="1:8" x14ac:dyDescent="0.2">
      <c r="C179">
        <v>0</v>
      </c>
      <c r="D179">
        <v>0</v>
      </c>
      <c r="E179">
        <v>232</v>
      </c>
      <c r="H179" s="17"/>
    </row>
    <row r="180" spans="1:8" x14ac:dyDescent="0.2">
      <c r="B180" t="s">
        <v>167</v>
      </c>
      <c r="C180">
        <v>0</v>
      </c>
      <c r="D180" s="25">
        <v>4330</v>
      </c>
      <c r="E180" s="26">
        <v>22133</v>
      </c>
      <c r="F180" s="18"/>
      <c r="G180" s="18"/>
      <c r="H180" s="17"/>
    </row>
    <row r="181" spans="1:8" x14ac:dyDescent="0.2">
      <c r="B181" t="s">
        <v>170</v>
      </c>
      <c r="C181">
        <v>0</v>
      </c>
      <c r="D181">
        <v>0</v>
      </c>
      <c r="E181">
        <v>533</v>
      </c>
      <c r="F181" s="18"/>
      <c r="G181" s="18"/>
      <c r="H181" s="17"/>
    </row>
    <row r="182" spans="1:8" x14ac:dyDescent="0.2">
      <c r="B182" t="s">
        <v>173</v>
      </c>
      <c r="C182">
        <v>0</v>
      </c>
      <c r="D182">
        <v>0</v>
      </c>
      <c r="E182">
        <v>328</v>
      </c>
      <c r="F182" s="18"/>
      <c r="G182" s="18"/>
      <c r="H182" s="17"/>
    </row>
    <row r="183" spans="1:8" x14ac:dyDescent="0.2">
      <c r="B183" t="s">
        <v>174</v>
      </c>
      <c r="C183">
        <v>0</v>
      </c>
      <c r="D183" s="25">
        <v>2748.62</v>
      </c>
      <c r="E183">
        <v>353</v>
      </c>
      <c r="F183" s="18"/>
      <c r="G183" s="18"/>
      <c r="H183" s="17"/>
    </row>
    <row r="184" spans="1:8" x14ac:dyDescent="0.2">
      <c r="B184" t="s">
        <v>176</v>
      </c>
      <c r="C184">
        <v>0</v>
      </c>
      <c r="D184" s="25">
        <v>4260</v>
      </c>
      <c r="E184">
        <v>0</v>
      </c>
      <c r="F184" s="18"/>
      <c r="G184" s="18"/>
      <c r="H184" s="17"/>
    </row>
    <row r="185" spans="1:8" x14ac:dyDescent="0.2">
      <c r="H185" s="17"/>
    </row>
    <row r="186" spans="1:8" x14ac:dyDescent="0.2">
      <c r="A186">
        <v>21046</v>
      </c>
      <c r="B186" t="s">
        <v>217</v>
      </c>
      <c r="C186">
        <v>0</v>
      </c>
      <c r="D186">
        <v>0</v>
      </c>
      <c r="E186">
        <v>0</v>
      </c>
      <c r="F186" s="18"/>
      <c r="G186" s="18"/>
      <c r="H186" s="17"/>
    </row>
    <row r="187" spans="1:8" x14ac:dyDescent="0.2">
      <c r="F187" s="18"/>
      <c r="G187" s="18"/>
      <c r="H187" s="17"/>
    </row>
    <row r="188" spans="1:8" x14ac:dyDescent="0.2">
      <c r="A188">
        <v>21050</v>
      </c>
      <c r="B188" t="s">
        <v>101</v>
      </c>
      <c r="C188" s="25">
        <v>32130</v>
      </c>
      <c r="D188" s="25">
        <v>144716.39000000001</v>
      </c>
      <c r="E188" s="26">
        <v>285480</v>
      </c>
      <c r="H188" s="17"/>
    </row>
    <row r="189" spans="1:8" x14ac:dyDescent="0.2">
      <c r="B189" t="s">
        <v>167</v>
      </c>
      <c r="C189">
        <v>0</v>
      </c>
      <c r="D189" s="25">
        <v>42891.9</v>
      </c>
      <c r="E189" s="26">
        <v>80552</v>
      </c>
      <c r="F189" s="18"/>
      <c r="G189" s="18"/>
      <c r="H189" s="17"/>
    </row>
    <row r="190" spans="1:8" x14ac:dyDescent="0.2">
      <c r="B190" t="s">
        <v>168</v>
      </c>
      <c r="C190">
        <v>0</v>
      </c>
      <c r="D190">
        <v>0</v>
      </c>
      <c r="E190">
        <v>0</v>
      </c>
      <c r="H190" s="17"/>
    </row>
    <row r="191" spans="1:8" x14ac:dyDescent="0.2">
      <c r="B191" t="s">
        <v>169</v>
      </c>
      <c r="C191">
        <v>0</v>
      </c>
      <c r="D191" s="25">
        <v>24981.62</v>
      </c>
      <c r="E191" s="26">
        <v>87222</v>
      </c>
      <c r="F191" s="18"/>
      <c r="G191" s="18"/>
      <c r="H191" s="17"/>
    </row>
    <row r="192" spans="1:8" x14ac:dyDescent="0.2">
      <c r="B192" t="s">
        <v>173</v>
      </c>
      <c r="C192" s="25">
        <v>10577</v>
      </c>
      <c r="D192" s="25">
        <v>22490.52</v>
      </c>
      <c r="E192" s="26">
        <v>51171</v>
      </c>
      <c r="F192" s="18"/>
      <c r="G192" s="18"/>
      <c r="H192" s="17"/>
    </row>
    <row r="193" spans="1:8" x14ac:dyDescent="0.2">
      <c r="B193" t="s">
        <v>174</v>
      </c>
      <c r="C193" s="25">
        <v>13703</v>
      </c>
      <c r="D193" s="25">
        <v>39506.5</v>
      </c>
      <c r="E193" s="26">
        <v>42856</v>
      </c>
      <c r="F193" s="18"/>
      <c r="G193" s="18"/>
      <c r="H193" s="17"/>
    </row>
    <row r="194" spans="1:8" x14ac:dyDescent="0.2">
      <c r="B194" t="s">
        <v>175</v>
      </c>
      <c r="C194">
        <v>0</v>
      </c>
      <c r="D194" s="25">
        <v>1176</v>
      </c>
      <c r="E194">
        <v>326</v>
      </c>
      <c r="F194" s="18"/>
      <c r="G194" s="18"/>
      <c r="H194" s="17"/>
    </row>
    <row r="195" spans="1:8" x14ac:dyDescent="0.2">
      <c r="B195" t="s">
        <v>179</v>
      </c>
      <c r="C195">
        <v>0</v>
      </c>
      <c r="D195">
        <v>0</v>
      </c>
      <c r="E195" s="26">
        <v>4190</v>
      </c>
      <c r="F195" s="18"/>
      <c r="G195" s="18"/>
      <c r="H195" s="17"/>
    </row>
    <row r="196" spans="1:8" x14ac:dyDescent="0.2">
      <c r="B196" t="s">
        <v>180</v>
      </c>
      <c r="C196">
        <v>0</v>
      </c>
      <c r="D196">
        <v>0</v>
      </c>
      <c r="E196">
        <v>111</v>
      </c>
      <c r="F196" s="18"/>
      <c r="G196" s="18"/>
      <c r="H196" s="17"/>
    </row>
    <row r="197" spans="1:8" x14ac:dyDescent="0.2">
      <c r="B197" t="s">
        <v>176</v>
      </c>
      <c r="C197" s="25">
        <v>7850</v>
      </c>
      <c r="D197" s="25">
        <v>13669.85</v>
      </c>
      <c r="E197" s="26">
        <v>19053</v>
      </c>
      <c r="F197" s="18"/>
      <c r="H197" s="17"/>
    </row>
    <row r="198" spans="1:8" x14ac:dyDescent="0.2">
      <c r="F198" s="18"/>
      <c r="H198" s="17"/>
    </row>
    <row r="199" spans="1:8" x14ac:dyDescent="0.2">
      <c r="A199">
        <v>21060</v>
      </c>
      <c r="B199" t="s">
        <v>102</v>
      </c>
      <c r="C199" s="25">
        <v>7491.72</v>
      </c>
      <c r="D199" s="25">
        <v>156248.01</v>
      </c>
      <c r="E199" s="26">
        <v>303643</v>
      </c>
      <c r="F199" s="18"/>
      <c r="G199" s="18"/>
      <c r="H199" s="17"/>
    </row>
    <row r="200" spans="1:8" x14ac:dyDescent="0.2">
      <c r="B200" t="s">
        <v>167</v>
      </c>
      <c r="C200">
        <v>0</v>
      </c>
      <c r="D200" s="25">
        <v>27284.09</v>
      </c>
      <c r="E200" s="26">
        <v>8521</v>
      </c>
      <c r="F200" s="18"/>
      <c r="H200" s="17"/>
    </row>
    <row r="201" spans="1:8" x14ac:dyDescent="0.2">
      <c r="B201" t="s">
        <v>170</v>
      </c>
      <c r="C201">
        <v>0</v>
      </c>
      <c r="D201" s="25">
        <v>9096.26</v>
      </c>
      <c r="E201" s="26">
        <v>41544</v>
      </c>
      <c r="F201" s="18"/>
      <c r="G201" s="18"/>
      <c r="H201" s="17"/>
    </row>
    <row r="202" spans="1:8" x14ac:dyDescent="0.2">
      <c r="B202" t="s">
        <v>168</v>
      </c>
      <c r="C202" s="25">
        <v>4654.2</v>
      </c>
      <c r="D202" s="25">
        <v>31292.5</v>
      </c>
      <c r="E202" s="26">
        <v>117508</v>
      </c>
      <c r="H202" s="17"/>
    </row>
    <row r="203" spans="1:8" x14ac:dyDescent="0.2">
      <c r="B203" t="s">
        <v>169</v>
      </c>
      <c r="C203" s="25">
        <v>2837.52</v>
      </c>
      <c r="D203" s="25">
        <v>88575.16</v>
      </c>
      <c r="E203" s="26">
        <v>136069</v>
      </c>
      <c r="H203" s="17"/>
    </row>
    <row r="204" spans="1:8" x14ac:dyDescent="0.2">
      <c r="H204" s="17"/>
    </row>
    <row r="205" spans="1:8" x14ac:dyDescent="0.2">
      <c r="A205">
        <v>21065</v>
      </c>
      <c r="B205" t="s">
        <v>218</v>
      </c>
      <c r="C205">
        <v>0</v>
      </c>
      <c r="D205">
        <v>0</v>
      </c>
      <c r="E205">
        <v>0</v>
      </c>
      <c r="F205" s="18"/>
      <c r="G205" s="18"/>
      <c r="H205" s="17"/>
    </row>
    <row r="206" spans="1:8" x14ac:dyDescent="0.2">
      <c r="A206">
        <v>21070</v>
      </c>
      <c r="B206" t="s">
        <v>219</v>
      </c>
      <c r="C206">
        <v>0</v>
      </c>
      <c r="D206">
        <v>0</v>
      </c>
      <c r="E206">
        <v>0</v>
      </c>
      <c r="F206" s="18"/>
      <c r="G206" s="18"/>
      <c r="H206" s="17"/>
    </row>
    <row r="207" spans="1:8" x14ac:dyDescent="0.2">
      <c r="H207" s="17"/>
    </row>
    <row r="208" spans="1:8" x14ac:dyDescent="0.2">
      <c r="A208">
        <v>21080</v>
      </c>
      <c r="B208" t="s">
        <v>220</v>
      </c>
      <c r="C208">
        <v>0</v>
      </c>
      <c r="D208" s="25">
        <v>3337.49</v>
      </c>
      <c r="E208">
        <v>0</v>
      </c>
      <c r="F208" s="18"/>
      <c r="H208" s="17"/>
    </row>
    <row r="209" spans="1:8" x14ac:dyDescent="0.2">
      <c r="B209" t="s">
        <v>167</v>
      </c>
      <c r="C209">
        <v>0</v>
      </c>
      <c r="D209">
        <v>780</v>
      </c>
      <c r="E209">
        <v>0</v>
      </c>
      <c r="F209" s="18"/>
      <c r="H209" s="17"/>
    </row>
    <row r="210" spans="1:8" x14ac:dyDescent="0.2">
      <c r="B210" t="s">
        <v>169</v>
      </c>
      <c r="C210">
        <v>0</v>
      </c>
      <c r="D210" s="25">
        <v>2557.4899999999998</v>
      </c>
      <c r="E210">
        <v>0</v>
      </c>
      <c r="H210" s="17"/>
    </row>
    <row r="211" spans="1:8" x14ac:dyDescent="0.2">
      <c r="F211" s="18"/>
      <c r="G211" s="18"/>
      <c r="H211" s="17"/>
    </row>
    <row r="212" spans="1:8" x14ac:dyDescent="0.2">
      <c r="A212">
        <v>21090</v>
      </c>
      <c r="B212" t="s">
        <v>103</v>
      </c>
      <c r="C212" s="25">
        <v>2160</v>
      </c>
      <c r="D212" s="25">
        <v>44313.22</v>
      </c>
      <c r="E212" s="26">
        <v>174576</v>
      </c>
      <c r="F212" s="18"/>
      <c r="G212" s="18"/>
      <c r="H212" s="17"/>
    </row>
    <row r="213" spans="1:8" x14ac:dyDescent="0.2">
      <c r="B213" t="s">
        <v>167</v>
      </c>
      <c r="C213">
        <v>0</v>
      </c>
      <c r="D213" s="25">
        <v>6429.37</v>
      </c>
      <c r="E213" s="26">
        <v>32422</v>
      </c>
      <c r="H213" s="17"/>
    </row>
    <row r="214" spans="1:8" x14ac:dyDescent="0.2">
      <c r="B214" t="s">
        <v>170</v>
      </c>
      <c r="C214">
        <v>0</v>
      </c>
      <c r="D214" s="25">
        <v>6120</v>
      </c>
      <c r="E214" s="26">
        <v>28425</v>
      </c>
      <c r="H214" s="17"/>
    </row>
    <row r="215" spans="1:8" x14ac:dyDescent="0.2">
      <c r="B215" t="s">
        <v>168</v>
      </c>
      <c r="C215" s="25">
        <v>2160</v>
      </c>
      <c r="D215" s="25">
        <v>30683.85</v>
      </c>
      <c r="E215" s="26">
        <v>110334</v>
      </c>
      <c r="H215" s="17"/>
    </row>
    <row r="216" spans="1:8" x14ac:dyDescent="0.2">
      <c r="B216" t="s">
        <v>169</v>
      </c>
      <c r="C216">
        <v>0</v>
      </c>
      <c r="D216" s="25">
        <v>1080</v>
      </c>
      <c r="E216" s="26">
        <v>3395</v>
      </c>
      <c r="G216" s="18"/>
      <c r="H216" s="17"/>
    </row>
    <row r="217" spans="1:8" x14ac:dyDescent="0.2">
      <c r="G217" s="18"/>
      <c r="H217" s="17"/>
    </row>
    <row r="218" spans="1:8" x14ac:dyDescent="0.2">
      <c r="A218">
        <v>21095</v>
      </c>
      <c r="B218" t="s">
        <v>17</v>
      </c>
      <c r="C218">
        <v>0</v>
      </c>
      <c r="D218">
        <v>0</v>
      </c>
      <c r="E218" s="26">
        <v>100313</v>
      </c>
      <c r="H218" s="17"/>
    </row>
    <row r="219" spans="1:8" x14ac:dyDescent="0.2">
      <c r="A219" t="s">
        <v>60</v>
      </c>
      <c r="B219" t="s">
        <v>61</v>
      </c>
      <c r="C219" s="23">
        <v>40819</v>
      </c>
      <c r="D219" s="24">
        <v>0.48810185185185184</v>
      </c>
      <c r="E219" t="s">
        <v>182</v>
      </c>
      <c r="H219" s="17"/>
    </row>
    <row r="220" spans="1:8" x14ac:dyDescent="0.2">
      <c r="H220" s="17"/>
    </row>
    <row r="221" spans="1:8" x14ac:dyDescent="0.2">
      <c r="A221" t="s">
        <v>62</v>
      </c>
      <c r="B221" t="s">
        <v>63</v>
      </c>
      <c r="C221" t="s">
        <v>470</v>
      </c>
      <c r="D221" t="s">
        <v>471</v>
      </c>
      <c r="E221" t="s">
        <v>172</v>
      </c>
      <c r="H221" s="17"/>
    </row>
    <row r="222" spans="1:8" x14ac:dyDescent="0.2">
      <c r="B222" t="s">
        <v>167</v>
      </c>
      <c r="C222">
        <v>0</v>
      </c>
      <c r="D222">
        <v>0</v>
      </c>
      <c r="E222" s="26">
        <v>1000</v>
      </c>
      <c r="H222" s="17"/>
    </row>
    <row r="223" spans="1:8" x14ac:dyDescent="0.2">
      <c r="B223" t="s">
        <v>170</v>
      </c>
      <c r="C223">
        <v>0</v>
      </c>
      <c r="D223">
        <v>0</v>
      </c>
      <c r="E223" s="26">
        <v>2650</v>
      </c>
      <c r="H223" s="17"/>
    </row>
    <row r="224" spans="1:8" x14ac:dyDescent="0.2">
      <c r="B224" t="s">
        <v>168</v>
      </c>
      <c r="C224">
        <v>0</v>
      </c>
      <c r="D224">
        <v>0</v>
      </c>
      <c r="E224" s="26">
        <v>7188</v>
      </c>
      <c r="H224" s="17"/>
    </row>
    <row r="225" spans="1:8" x14ac:dyDescent="0.2">
      <c r="B225" t="s">
        <v>169</v>
      </c>
      <c r="C225">
        <v>0</v>
      </c>
      <c r="D225">
        <v>0</v>
      </c>
      <c r="E225" s="26">
        <v>89475</v>
      </c>
      <c r="H225" s="17"/>
    </row>
    <row r="226" spans="1:8" x14ac:dyDescent="0.2">
      <c r="F226" s="18"/>
      <c r="G226" s="18"/>
      <c r="H226" s="17"/>
    </row>
    <row r="227" spans="1:8" x14ac:dyDescent="0.2">
      <c r="A227">
        <v>21150</v>
      </c>
      <c r="B227" t="s">
        <v>181</v>
      </c>
      <c r="C227">
        <v>0</v>
      </c>
      <c r="D227">
        <v>0</v>
      </c>
      <c r="E227" s="26">
        <v>4500</v>
      </c>
      <c r="F227" s="18"/>
      <c r="G227" s="18"/>
      <c r="H227" s="17"/>
    </row>
    <row r="228" spans="1:8" x14ac:dyDescent="0.2">
      <c r="B228" t="s">
        <v>167</v>
      </c>
      <c r="C228">
        <v>0</v>
      </c>
      <c r="D228">
        <v>0</v>
      </c>
      <c r="E228" s="26">
        <v>4500</v>
      </c>
      <c r="H228" s="17"/>
    </row>
    <row r="229" spans="1:8" x14ac:dyDescent="0.2">
      <c r="F229" s="18"/>
      <c r="G229" s="18"/>
      <c r="H229" s="17"/>
    </row>
    <row r="230" spans="1:8" x14ac:dyDescent="0.2">
      <c r="A230">
        <v>21989</v>
      </c>
      <c r="B230" t="s">
        <v>221</v>
      </c>
      <c r="C230">
        <v>0</v>
      </c>
      <c r="D230">
        <v>0</v>
      </c>
      <c r="E230">
        <v>0</v>
      </c>
      <c r="F230" s="18"/>
      <c r="G230" s="18"/>
      <c r="H230" s="17"/>
    </row>
    <row r="231" spans="1:8" x14ac:dyDescent="0.2">
      <c r="H231" s="17"/>
    </row>
    <row r="232" spans="1:8" s="19" customFormat="1" x14ac:dyDescent="0.2">
      <c r="A232">
        <v>21990</v>
      </c>
      <c r="B232" t="s">
        <v>104</v>
      </c>
      <c r="C232" s="25">
        <v>80915.69</v>
      </c>
      <c r="D232" s="25">
        <v>483844.46</v>
      </c>
      <c r="E232" s="26">
        <v>1053910</v>
      </c>
      <c r="F232" s="20"/>
      <c r="G232" s="20"/>
      <c r="H232" s="21"/>
    </row>
    <row r="233" spans="1:8" x14ac:dyDescent="0.2">
      <c r="C233">
        <v>0</v>
      </c>
      <c r="D233">
        <v>0</v>
      </c>
      <c r="E233">
        <v>684</v>
      </c>
      <c r="F233" s="18"/>
      <c r="G233" s="18"/>
      <c r="H233" s="17"/>
    </row>
    <row r="234" spans="1:8" x14ac:dyDescent="0.2">
      <c r="B234" t="s">
        <v>167</v>
      </c>
      <c r="C234" s="25">
        <v>4227.84</v>
      </c>
      <c r="D234" s="25">
        <v>127899.3</v>
      </c>
      <c r="E234" s="26">
        <v>226435</v>
      </c>
      <c r="H234" s="17"/>
    </row>
    <row r="235" spans="1:8" x14ac:dyDescent="0.2">
      <c r="B235" t="s">
        <v>170</v>
      </c>
      <c r="C235" s="25">
        <v>2372.9499999999998</v>
      </c>
      <c r="D235" s="25">
        <v>20762.009999999998</v>
      </c>
      <c r="E235" s="26">
        <v>80019</v>
      </c>
      <c r="H235" s="17"/>
    </row>
    <row r="236" spans="1:8" s="19" customFormat="1" x14ac:dyDescent="0.2">
      <c r="A236"/>
      <c r="B236" t="s">
        <v>168</v>
      </c>
      <c r="C236" s="25">
        <v>8241.83</v>
      </c>
      <c r="D236" s="25">
        <v>87342.03</v>
      </c>
      <c r="E236" s="26">
        <v>264682</v>
      </c>
      <c r="H236" s="21"/>
    </row>
    <row r="237" spans="1:8" s="19" customFormat="1" x14ac:dyDescent="0.2">
      <c r="A237"/>
      <c r="B237" t="s">
        <v>169</v>
      </c>
      <c r="C237" s="25">
        <v>9865.85</v>
      </c>
      <c r="D237" s="25">
        <v>133620.57</v>
      </c>
      <c r="E237" s="26">
        <v>334495</v>
      </c>
      <c r="H237" s="21"/>
    </row>
    <row r="238" spans="1:8" s="19" customFormat="1" x14ac:dyDescent="0.2">
      <c r="A238"/>
      <c r="B238" t="s">
        <v>173</v>
      </c>
      <c r="C238" s="25">
        <v>33843.15</v>
      </c>
      <c r="D238" s="25">
        <v>51166.83</v>
      </c>
      <c r="E238" s="26">
        <v>74776</v>
      </c>
      <c r="H238" s="21"/>
    </row>
    <row r="239" spans="1:8" s="19" customFormat="1" x14ac:dyDescent="0.2">
      <c r="A239"/>
      <c r="B239" t="s">
        <v>174</v>
      </c>
      <c r="C239" s="25">
        <v>14514.07</v>
      </c>
      <c r="D239" s="25">
        <v>43066.19</v>
      </c>
      <c r="E239" s="26">
        <v>43333</v>
      </c>
      <c r="H239" s="21"/>
    </row>
    <row r="240" spans="1:8" s="19" customFormat="1" x14ac:dyDescent="0.2">
      <c r="A240"/>
      <c r="B240" t="s">
        <v>175</v>
      </c>
      <c r="C240">
        <v>0</v>
      </c>
      <c r="D240" s="25">
        <v>1176</v>
      </c>
      <c r="E240">
        <v>817</v>
      </c>
      <c r="H240" s="21"/>
    </row>
    <row r="241" spans="1:8" s="19" customFormat="1" x14ac:dyDescent="0.2">
      <c r="A241"/>
      <c r="B241" t="s">
        <v>179</v>
      </c>
      <c r="C241">
        <v>0</v>
      </c>
      <c r="D241">
        <v>0</v>
      </c>
      <c r="E241" s="26">
        <v>4190</v>
      </c>
      <c r="G241" s="20"/>
      <c r="H241" s="21"/>
    </row>
    <row r="242" spans="1:8" x14ac:dyDescent="0.2">
      <c r="B242" t="s">
        <v>180</v>
      </c>
      <c r="C242">
        <v>0</v>
      </c>
      <c r="D242">
        <v>0</v>
      </c>
      <c r="E242">
        <v>111</v>
      </c>
      <c r="H242" s="17"/>
    </row>
    <row r="243" spans="1:8" x14ac:dyDescent="0.2">
      <c r="B243" t="s">
        <v>176</v>
      </c>
      <c r="C243" s="25">
        <v>7850</v>
      </c>
      <c r="D243" s="25">
        <v>18811.53</v>
      </c>
      <c r="E243" s="26">
        <v>24368</v>
      </c>
      <c r="G243" s="18"/>
      <c r="H243" s="17"/>
    </row>
    <row r="244" spans="1:8" x14ac:dyDescent="0.2">
      <c r="H244" s="17"/>
    </row>
    <row r="245" spans="1:8" x14ac:dyDescent="0.2">
      <c r="A245">
        <v>25000</v>
      </c>
      <c r="B245" t="s">
        <v>105</v>
      </c>
      <c r="F245" s="18"/>
      <c r="G245" s="18"/>
      <c r="H245" s="17"/>
    </row>
    <row r="246" spans="1:8" s="19" customFormat="1" x14ac:dyDescent="0.2">
      <c r="A246">
        <v>25010</v>
      </c>
      <c r="B246" t="s">
        <v>222</v>
      </c>
      <c r="C246">
        <v>0</v>
      </c>
      <c r="D246">
        <v>0</v>
      </c>
      <c r="E246">
        <v>0</v>
      </c>
      <c r="F246" s="20"/>
      <c r="G246" s="20"/>
      <c r="H246" s="21"/>
    </row>
    <row r="247" spans="1:8" x14ac:dyDescent="0.2">
      <c r="H247" s="17"/>
    </row>
    <row r="248" spans="1:8" x14ac:dyDescent="0.2">
      <c r="A248">
        <v>25015</v>
      </c>
      <c r="B248" t="s">
        <v>52</v>
      </c>
      <c r="C248">
        <v>0</v>
      </c>
      <c r="D248" s="25">
        <v>50182.5</v>
      </c>
      <c r="E248" s="26">
        <v>13127</v>
      </c>
      <c r="H248" s="17"/>
    </row>
    <row r="249" spans="1:8" x14ac:dyDescent="0.2">
      <c r="B249" t="s">
        <v>167</v>
      </c>
      <c r="C249">
        <v>0</v>
      </c>
      <c r="D249" s="25">
        <v>48682.5</v>
      </c>
      <c r="E249" s="26">
        <v>13127</v>
      </c>
      <c r="H249" s="17"/>
    </row>
    <row r="250" spans="1:8" s="19" customFormat="1" x14ac:dyDescent="0.2">
      <c r="A250"/>
      <c r="B250" t="s">
        <v>174</v>
      </c>
      <c r="C250">
        <v>0</v>
      </c>
      <c r="D250" s="25">
        <v>1500</v>
      </c>
      <c r="E250">
        <v>0</v>
      </c>
      <c r="H250" s="21"/>
    </row>
    <row r="251" spans="1:8" x14ac:dyDescent="0.2">
      <c r="F251" s="18"/>
      <c r="G251" s="18"/>
      <c r="H251" s="17"/>
    </row>
    <row r="252" spans="1:8" x14ac:dyDescent="0.2">
      <c r="A252">
        <v>25016</v>
      </c>
      <c r="B252" t="s">
        <v>51</v>
      </c>
      <c r="C252">
        <v>0</v>
      </c>
      <c r="D252">
        <v>0</v>
      </c>
      <c r="E252">
        <v>0</v>
      </c>
      <c r="F252" s="18"/>
      <c r="G252" s="18"/>
      <c r="H252" s="17"/>
    </row>
    <row r="253" spans="1:8" x14ac:dyDescent="0.2">
      <c r="H253" s="17"/>
    </row>
    <row r="254" spans="1:8" x14ac:dyDescent="0.2">
      <c r="A254">
        <v>25990</v>
      </c>
      <c r="B254" t="s">
        <v>106</v>
      </c>
      <c r="C254">
        <v>0</v>
      </c>
      <c r="D254" s="25">
        <v>50182.5</v>
      </c>
      <c r="E254" s="26">
        <v>13127</v>
      </c>
      <c r="F254" s="18"/>
      <c r="G254" s="18"/>
      <c r="H254" s="17"/>
    </row>
    <row r="255" spans="1:8" x14ac:dyDescent="0.2">
      <c r="B255" t="s">
        <v>167</v>
      </c>
      <c r="C255">
        <v>0</v>
      </c>
      <c r="D255" s="25">
        <v>48682.5</v>
      </c>
      <c r="E255" s="26">
        <v>13127</v>
      </c>
      <c r="F255" s="18"/>
      <c r="G255" s="18"/>
      <c r="H255" s="17"/>
    </row>
    <row r="256" spans="1:8" x14ac:dyDescent="0.2">
      <c r="B256" t="s">
        <v>174</v>
      </c>
      <c r="C256">
        <v>0</v>
      </c>
      <c r="D256" s="25">
        <v>1500</v>
      </c>
      <c r="E256">
        <v>0</v>
      </c>
      <c r="H256" s="17"/>
    </row>
    <row r="257" spans="1:8" x14ac:dyDescent="0.2">
      <c r="H257" s="17"/>
    </row>
    <row r="258" spans="1:8" s="19" customFormat="1" x14ac:dyDescent="0.2">
      <c r="A258">
        <v>32000</v>
      </c>
      <c r="B258" t="s">
        <v>107</v>
      </c>
      <c r="C258"/>
      <c r="D258"/>
      <c r="E258"/>
      <c r="F258" s="20"/>
      <c r="G258" s="20"/>
      <c r="H258" s="21"/>
    </row>
    <row r="259" spans="1:8" x14ac:dyDescent="0.2">
      <c r="F259" s="18"/>
      <c r="G259" s="18"/>
      <c r="H259" s="17"/>
    </row>
    <row r="260" spans="1:8" x14ac:dyDescent="0.2">
      <c r="A260">
        <v>32010</v>
      </c>
      <c r="B260" t="s">
        <v>108</v>
      </c>
      <c r="C260" s="25">
        <v>2684.9</v>
      </c>
      <c r="D260" s="25">
        <v>4374.79</v>
      </c>
      <c r="E260" s="26">
        <v>6296</v>
      </c>
      <c r="H260" s="17"/>
    </row>
    <row r="261" spans="1:8" s="19" customFormat="1" x14ac:dyDescent="0.2">
      <c r="A261"/>
      <c r="B261" t="s">
        <v>167</v>
      </c>
      <c r="C261" s="25">
        <v>2684.9</v>
      </c>
      <c r="D261" s="25">
        <v>4374.79</v>
      </c>
      <c r="E261" s="26">
        <v>6296</v>
      </c>
      <c r="F261" s="20"/>
      <c r="G261" s="20"/>
      <c r="H261" s="21"/>
    </row>
    <row r="262" spans="1:8" x14ac:dyDescent="0.2">
      <c r="F262" s="18"/>
      <c r="G262" s="18"/>
      <c r="H262" s="17"/>
    </row>
    <row r="263" spans="1:8" x14ac:dyDescent="0.2">
      <c r="A263">
        <v>32015</v>
      </c>
      <c r="B263" t="s">
        <v>109</v>
      </c>
      <c r="C263">
        <v>0</v>
      </c>
      <c r="D263">
        <v>480</v>
      </c>
      <c r="E263">
        <v>599</v>
      </c>
      <c r="H263" s="17"/>
    </row>
    <row r="264" spans="1:8" x14ac:dyDescent="0.2">
      <c r="B264" t="s">
        <v>167</v>
      </c>
      <c r="C264">
        <v>0</v>
      </c>
      <c r="D264">
        <v>0</v>
      </c>
      <c r="E264">
        <v>124</v>
      </c>
      <c r="G264" s="18"/>
      <c r="H264" s="17"/>
    </row>
    <row r="265" spans="1:8" x14ac:dyDescent="0.2">
      <c r="B265" t="s">
        <v>173</v>
      </c>
      <c r="C265">
        <v>0</v>
      </c>
      <c r="D265">
        <v>480</v>
      </c>
      <c r="E265">
        <v>0</v>
      </c>
      <c r="G265" s="18"/>
      <c r="H265" s="17"/>
    </row>
    <row r="266" spans="1:8" s="19" customFormat="1" x14ac:dyDescent="0.2">
      <c r="A266"/>
      <c r="B266" t="s">
        <v>176</v>
      </c>
      <c r="C266">
        <v>0</v>
      </c>
      <c r="D266">
        <v>0</v>
      </c>
      <c r="E266">
        <v>475</v>
      </c>
      <c r="H266" s="21"/>
    </row>
    <row r="267" spans="1:8" x14ac:dyDescent="0.2">
      <c r="F267" s="18"/>
      <c r="G267" s="18"/>
      <c r="H267" s="17"/>
    </row>
    <row r="268" spans="1:8" x14ac:dyDescent="0.2">
      <c r="A268">
        <v>32016</v>
      </c>
      <c r="B268" t="s">
        <v>110</v>
      </c>
      <c r="C268" s="25">
        <v>1625.12</v>
      </c>
      <c r="D268" s="25">
        <v>24624.93</v>
      </c>
      <c r="E268" s="26">
        <v>15226</v>
      </c>
      <c r="F268" s="18"/>
      <c r="G268" s="18"/>
      <c r="H268" s="17"/>
    </row>
    <row r="269" spans="1:8" x14ac:dyDescent="0.2">
      <c r="B269" t="s">
        <v>167</v>
      </c>
      <c r="C269" s="25">
        <v>1625.12</v>
      </c>
      <c r="D269" s="25">
        <v>24624.93</v>
      </c>
      <c r="E269" s="26">
        <v>15226</v>
      </c>
      <c r="H269" s="17"/>
    </row>
    <row r="270" spans="1:8" x14ac:dyDescent="0.2">
      <c r="F270" s="18"/>
      <c r="G270" s="18"/>
      <c r="H270" s="17"/>
    </row>
    <row r="271" spans="1:8" s="19" customFormat="1" x14ac:dyDescent="0.2">
      <c r="A271">
        <v>32020</v>
      </c>
      <c r="B271" t="s">
        <v>223</v>
      </c>
      <c r="C271">
        <v>0</v>
      </c>
      <c r="D271">
        <v>0</v>
      </c>
      <c r="E271">
        <v>0</v>
      </c>
      <c r="F271" s="20"/>
      <c r="G271" s="20"/>
      <c r="H271" s="21"/>
    </row>
    <row r="272" spans="1:8" x14ac:dyDescent="0.2">
      <c r="H272" s="17"/>
    </row>
    <row r="273" spans="1:8" x14ac:dyDescent="0.2">
      <c r="A273">
        <v>32030</v>
      </c>
      <c r="B273" t="s">
        <v>34</v>
      </c>
      <c r="C273">
        <v>0</v>
      </c>
      <c r="D273" s="25">
        <v>87500</v>
      </c>
      <c r="E273" s="26">
        <v>150000</v>
      </c>
      <c r="G273" s="18"/>
      <c r="H273" s="17"/>
    </row>
    <row r="274" spans="1:8" s="19" customFormat="1" x14ac:dyDescent="0.2">
      <c r="A274"/>
      <c r="B274" t="s">
        <v>167</v>
      </c>
      <c r="C274">
        <v>0</v>
      </c>
      <c r="D274" s="25">
        <v>87500</v>
      </c>
      <c r="E274" s="26">
        <v>150000</v>
      </c>
      <c r="G274" s="20"/>
      <c r="H274" s="21"/>
    </row>
    <row r="275" spans="1:8" x14ac:dyDescent="0.2">
      <c r="H275" s="17"/>
    </row>
    <row r="276" spans="1:8" x14ac:dyDescent="0.2">
      <c r="A276">
        <v>32040</v>
      </c>
      <c r="B276" t="s">
        <v>33</v>
      </c>
      <c r="C276">
        <v>0</v>
      </c>
      <c r="D276">
        <v>0</v>
      </c>
      <c r="E276" s="26">
        <v>30651</v>
      </c>
      <c r="H276" s="17"/>
    </row>
    <row r="277" spans="1:8" s="19" customFormat="1" x14ac:dyDescent="0.2">
      <c r="A277"/>
      <c r="B277" t="s">
        <v>167</v>
      </c>
      <c r="C277">
        <v>0</v>
      </c>
      <c r="D277">
        <v>0</v>
      </c>
      <c r="E277" s="26">
        <v>30651</v>
      </c>
      <c r="H277" s="21"/>
    </row>
    <row r="278" spans="1:8" x14ac:dyDescent="0.2">
      <c r="H278" s="17"/>
    </row>
    <row r="279" spans="1:8" x14ac:dyDescent="0.2">
      <c r="A279">
        <v>32045</v>
      </c>
      <c r="B279" t="s">
        <v>111</v>
      </c>
      <c r="C279">
        <v>0</v>
      </c>
      <c r="D279">
        <v>-4.25</v>
      </c>
      <c r="E279">
        <v>90</v>
      </c>
      <c r="F279" s="18"/>
      <c r="G279" s="18"/>
      <c r="H279" s="17"/>
    </row>
    <row r="280" spans="1:8" s="19" customFormat="1" x14ac:dyDescent="0.2">
      <c r="A280"/>
      <c r="B280" t="s">
        <v>167</v>
      </c>
      <c r="C280">
        <v>0</v>
      </c>
      <c r="D280">
        <v>-4.25</v>
      </c>
      <c r="E280">
        <v>90</v>
      </c>
      <c r="F280" s="20"/>
      <c r="G280" s="20"/>
      <c r="H280" s="21"/>
    </row>
    <row r="281" spans="1:8" x14ac:dyDescent="0.2">
      <c r="H281" s="17"/>
    </row>
    <row r="282" spans="1:8" x14ac:dyDescent="0.2">
      <c r="A282">
        <v>32050</v>
      </c>
      <c r="B282" t="s">
        <v>112</v>
      </c>
      <c r="C282">
        <v>0</v>
      </c>
      <c r="D282">
        <v>10</v>
      </c>
      <c r="E282">
        <v>14</v>
      </c>
      <c r="F282" s="18"/>
      <c r="G282" s="18"/>
      <c r="H282" s="17"/>
    </row>
    <row r="283" spans="1:8" s="19" customFormat="1" x14ac:dyDescent="0.2">
      <c r="A283"/>
      <c r="B283" t="s">
        <v>167</v>
      </c>
      <c r="C283">
        <v>0</v>
      </c>
      <c r="D283">
        <v>10</v>
      </c>
      <c r="E283">
        <v>14</v>
      </c>
      <c r="F283" s="20"/>
      <c r="G283" s="20"/>
      <c r="H283" s="21"/>
    </row>
    <row r="284" spans="1:8" x14ac:dyDescent="0.2">
      <c r="H284" s="17"/>
    </row>
    <row r="285" spans="1:8" x14ac:dyDescent="0.2">
      <c r="A285">
        <v>32060</v>
      </c>
      <c r="B285" t="s">
        <v>113</v>
      </c>
      <c r="C285">
        <v>0</v>
      </c>
      <c r="D285" s="25">
        <v>5338.37</v>
      </c>
      <c r="E285" s="26">
        <v>2861</v>
      </c>
      <c r="F285" s="18"/>
      <c r="G285" s="18"/>
      <c r="H285" s="17"/>
    </row>
    <row r="286" spans="1:8" x14ac:dyDescent="0.2">
      <c r="C286">
        <v>0</v>
      </c>
      <c r="D286">
        <v>393.68</v>
      </c>
      <c r="E286">
        <v>600</v>
      </c>
      <c r="F286" s="18"/>
      <c r="G286" s="18"/>
      <c r="H286" s="17"/>
    </row>
    <row r="287" spans="1:8" s="19" customFormat="1" x14ac:dyDescent="0.2">
      <c r="A287"/>
      <c r="B287" t="s">
        <v>167</v>
      </c>
      <c r="C287">
        <v>0</v>
      </c>
      <c r="D287" s="25">
        <v>4944.6899999999996</v>
      </c>
      <c r="E287" s="26">
        <v>2261</v>
      </c>
      <c r="H287" s="21"/>
    </row>
    <row r="288" spans="1:8" x14ac:dyDescent="0.2">
      <c r="F288" s="18"/>
      <c r="G288" s="18"/>
      <c r="H288" s="17"/>
    </row>
    <row r="289" spans="1:8" x14ac:dyDescent="0.2">
      <c r="A289">
        <v>32070</v>
      </c>
      <c r="B289" t="s">
        <v>114</v>
      </c>
      <c r="C289">
        <v>0</v>
      </c>
      <c r="D289" s="25">
        <v>12339.57</v>
      </c>
      <c r="E289" s="26">
        <v>39407</v>
      </c>
      <c r="F289" s="18"/>
      <c r="G289" s="18"/>
      <c r="H289" s="17"/>
    </row>
    <row r="290" spans="1:8" s="19" customFormat="1" x14ac:dyDescent="0.2">
      <c r="A290"/>
      <c r="B290" t="s">
        <v>167</v>
      </c>
      <c r="C290">
        <v>0</v>
      </c>
      <c r="D290" s="25">
        <v>12339.57</v>
      </c>
      <c r="E290" s="26">
        <v>39407</v>
      </c>
      <c r="H290" s="21"/>
    </row>
    <row r="291" spans="1:8" x14ac:dyDescent="0.2">
      <c r="H291" s="17"/>
    </row>
    <row r="292" spans="1:8" x14ac:dyDescent="0.2">
      <c r="A292" t="s">
        <v>60</v>
      </c>
      <c r="B292" t="s">
        <v>61</v>
      </c>
      <c r="C292" s="23">
        <v>40819</v>
      </c>
      <c r="D292" s="24">
        <v>0.48810185185185184</v>
      </c>
      <c r="E292" t="s">
        <v>185</v>
      </c>
      <c r="H292" s="17"/>
    </row>
    <row r="293" spans="1:8" x14ac:dyDescent="0.2">
      <c r="H293" s="17"/>
    </row>
    <row r="294" spans="1:8" x14ac:dyDescent="0.2">
      <c r="A294" t="s">
        <v>62</v>
      </c>
      <c r="B294" t="s">
        <v>63</v>
      </c>
      <c r="C294" t="s">
        <v>470</v>
      </c>
      <c r="D294" t="s">
        <v>471</v>
      </c>
      <c r="E294" t="s">
        <v>172</v>
      </c>
      <c r="F294" s="18"/>
      <c r="H294" s="17"/>
    </row>
    <row r="295" spans="1:8" x14ac:dyDescent="0.2">
      <c r="A295">
        <v>32080</v>
      </c>
      <c r="B295" t="s">
        <v>183</v>
      </c>
      <c r="C295">
        <v>0</v>
      </c>
      <c r="D295">
        <v>105.03</v>
      </c>
      <c r="E295">
        <v>54</v>
      </c>
      <c r="F295" s="18"/>
      <c r="H295" s="17"/>
    </row>
    <row r="296" spans="1:8" x14ac:dyDescent="0.2">
      <c r="B296" t="s">
        <v>167</v>
      </c>
      <c r="C296">
        <v>0</v>
      </c>
      <c r="D296">
        <v>105.03</v>
      </c>
      <c r="E296">
        <v>54</v>
      </c>
      <c r="H296" s="17"/>
    </row>
    <row r="297" spans="1:8" x14ac:dyDescent="0.2">
      <c r="G297" s="18"/>
      <c r="H297" s="17"/>
    </row>
    <row r="298" spans="1:8" s="19" customFormat="1" x14ac:dyDescent="0.2">
      <c r="A298">
        <v>32085</v>
      </c>
      <c r="B298" t="s">
        <v>224</v>
      </c>
      <c r="C298">
        <v>0</v>
      </c>
      <c r="D298">
        <v>0</v>
      </c>
      <c r="E298">
        <v>0</v>
      </c>
      <c r="G298" s="20"/>
      <c r="H298" s="21"/>
    </row>
    <row r="299" spans="1:8" x14ac:dyDescent="0.2">
      <c r="H299" s="17"/>
    </row>
    <row r="300" spans="1:8" x14ac:dyDescent="0.2">
      <c r="A300">
        <v>32100</v>
      </c>
      <c r="B300" t="s">
        <v>115</v>
      </c>
      <c r="C300">
        <v>0</v>
      </c>
      <c r="D300" s="25">
        <v>1700.81</v>
      </c>
      <c r="E300" s="26">
        <v>1393</v>
      </c>
      <c r="F300" s="18"/>
      <c r="G300" s="18"/>
      <c r="H300" s="17"/>
    </row>
    <row r="301" spans="1:8" s="19" customFormat="1" x14ac:dyDescent="0.2">
      <c r="A301"/>
      <c r="B301" t="s">
        <v>167</v>
      </c>
      <c r="C301">
        <v>0</v>
      </c>
      <c r="D301" s="25">
        <v>1700.81</v>
      </c>
      <c r="E301" s="26">
        <v>1393</v>
      </c>
      <c r="F301" s="20"/>
      <c r="G301" s="20"/>
      <c r="H301" s="21"/>
    </row>
    <row r="302" spans="1:8" x14ac:dyDescent="0.2">
      <c r="F302" s="18"/>
      <c r="H302" s="17"/>
    </row>
    <row r="303" spans="1:8" x14ac:dyDescent="0.2">
      <c r="A303">
        <v>32110</v>
      </c>
      <c r="B303" t="s">
        <v>116</v>
      </c>
      <c r="C303">
        <v>0</v>
      </c>
      <c r="D303" s="25">
        <v>1562.5</v>
      </c>
      <c r="E303" s="26">
        <v>7242</v>
      </c>
      <c r="H303" s="17"/>
    </row>
    <row r="304" spans="1:8" x14ac:dyDescent="0.2">
      <c r="C304">
        <v>0</v>
      </c>
      <c r="D304">
        <v>0</v>
      </c>
      <c r="E304" s="26">
        <v>7107</v>
      </c>
      <c r="H304" s="17"/>
    </row>
    <row r="305" spans="1:8" s="19" customFormat="1" x14ac:dyDescent="0.2">
      <c r="A305"/>
      <c r="B305" t="s">
        <v>167</v>
      </c>
      <c r="C305">
        <v>0</v>
      </c>
      <c r="D305" s="25">
        <v>1562.5</v>
      </c>
      <c r="E305">
        <v>135</v>
      </c>
      <c r="F305" s="20"/>
      <c r="G305" s="20"/>
      <c r="H305" s="21"/>
    </row>
    <row r="306" spans="1:8" x14ac:dyDescent="0.2">
      <c r="F306" s="18"/>
      <c r="G306" s="18"/>
      <c r="H306" s="17"/>
    </row>
    <row r="307" spans="1:8" x14ac:dyDescent="0.2">
      <c r="A307">
        <v>32120</v>
      </c>
      <c r="B307" t="s">
        <v>117</v>
      </c>
      <c r="C307">
        <v>0</v>
      </c>
      <c r="D307" s="25">
        <v>16377</v>
      </c>
      <c r="E307" s="26">
        <v>21037</v>
      </c>
      <c r="H307" s="17"/>
    </row>
    <row r="308" spans="1:8" s="19" customFormat="1" x14ac:dyDescent="0.2">
      <c r="A308"/>
      <c r="B308" t="s">
        <v>167</v>
      </c>
      <c r="C308">
        <v>0</v>
      </c>
      <c r="D308" s="25">
        <v>16377</v>
      </c>
      <c r="E308" s="26">
        <v>21037</v>
      </c>
      <c r="F308" s="20"/>
      <c r="G308" s="20"/>
      <c r="H308" s="21"/>
    </row>
    <row r="309" spans="1:8" x14ac:dyDescent="0.2">
      <c r="F309" s="18"/>
      <c r="G309" s="18"/>
      <c r="H309" s="17"/>
    </row>
    <row r="310" spans="1:8" x14ac:dyDescent="0.2">
      <c r="A310">
        <v>32126</v>
      </c>
      <c r="B310" t="s">
        <v>118</v>
      </c>
      <c r="C310" s="25">
        <v>1982.75</v>
      </c>
      <c r="D310" s="25">
        <v>46612</v>
      </c>
      <c r="E310" s="26">
        <v>68513</v>
      </c>
      <c r="H310" s="17"/>
    </row>
    <row r="311" spans="1:8" s="19" customFormat="1" x14ac:dyDescent="0.2">
      <c r="A311"/>
      <c r="B311" t="s">
        <v>167</v>
      </c>
      <c r="C311" s="25">
        <v>1982.75</v>
      </c>
      <c r="D311" s="25">
        <v>46612</v>
      </c>
      <c r="E311" s="26">
        <v>68513</v>
      </c>
      <c r="F311" s="20"/>
      <c r="G311" s="20"/>
      <c r="H311" s="21"/>
    </row>
    <row r="312" spans="1:8" x14ac:dyDescent="0.2">
      <c r="F312" s="18"/>
      <c r="G312" s="18"/>
      <c r="H312" s="17"/>
    </row>
    <row r="313" spans="1:8" x14ac:dyDescent="0.2">
      <c r="A313">
        <v>32130</v>
      </c>
      <c r="B313" t="s">
        <v>32</v>
      </c>
      <c r="C313">
        <v>0</v>
      </c>
      <c r="D313" s="25">
        <v>21161.5</v>
      </c>
      <c r="E313" s="26">
        <v>20726</v>
      </c>
      <c r="H313" s="17"/>
    </row>
    <row r="314" spans="1:8" s="19" customFormat="1" x14ac:dyDescent="0.2">
      <c r="A314"/>
      <c r="B314" t="s">
        <v>167</v>
      </c>
      <c r="C314">
        <v>0</v>
      </c>
      <c r="D314" s="25">
        <v>21161.5</v>
      </c>
      <c r="E314" s="26">
        <v>20726</v>
      </c>
      <c r="F314" s="20"/>
      <c r="G314" s="20"/>
      <c r="H314" s="21"/>
    </row>
    <row r="315" spans="1:8" x14ac:dyDescent="0.2">
      <c r="H315" s="17"/>
    </row>
    <row r="316" spans="1:8" x14ac:dyDescent="0.2">
      <c r="A316">
        <v>32140</v>
      </c>
      <c r="B316" t="s">
        <v>119</v>
      </c>
      <c r="C316">
        <v>0</v>
      </c>
      <c r="D316" s="25">
        <v>2431.25</v>
      </c>
      <c r="E316" s="26">
        <v>7687</v>
      </c>
      <c r="F316" s="18"/>
      <c r="G316" s="18"/>
      <c r="H316" s="17"/>
    </row>
    <row r="317" spans="1:8" s="19" customFormat="1" x14ac:dyDescent="0.2">
      <c r="A317"/>
      <c r="B317" t="s">
        <v>167</v>
      </c>
      <c r="C317">
        <v>0</v>
      </c>
      <c r="D317" s="25">
        <v>2431.25</v>
      </c>
      <c r="E317" s="26">
        <v>7687</v>
      </c>
      <c r="H317" s="21"/>
    </row>
    <row r="318" spans="1:8" x14ac:dyDescent="0.2">
      <c r="F318" s="18"/>
      <c r="G318" s="18"/>
      <c r="H318" s="17"/>
    </row>
    <row r="319" spans="1:8" x14ac:dyDescent="0.2">
      <c r="A319">
        <v>32150</v>
      </c>
      <c r="B319" t="s">
        <v>120</v>
      </c>
      <c r="C319">
        <v>0</v>
      </c>
      <c r="D319">
        <v>131.25</v>
      </c>
      <c r="E319" s="26">
        <v>2267</v>
      </c>
      <c r="F319" s="18"/>
      <c r="G319" s="18"/>
      <c r="H319" s="17"/>
    </row>
    <row r="320" spans="1:8" s="19" customFormat="1" x14ac:dyDescent="0.2">
      <c r="A320"/>
      <c r="B320" t="s">
        <v>167</v>
      </c>
      <c r="C320">
        <v>0</v>
      </c>
      <c r="D320">
        <v>131.25</v>
      </c>
      <c r="E320" s="26">
        <v>2267</v>
      </c>
      <c r="F320" s="20"/>
      <c r="G320" s="20"/>
      <c r="H320" s="21"/>
    </row>
    <row r="321" spans="1:8" x14ac:dyDescent="0.2">
      <c r="H321" s="17"/>
    </row>
    <row r="322" spans="1:8" x14ac:dyDescent="0.2">
      <c r="A322">
        <v>32160</v>
      </c>
      <c r="B322" t="s">
        <v>121</v>
      </c>
      <c r="C322">
        <v>0</v>
      </c>
      <c r="D322" s="25">
        <v>3597</v>
      </c>
      <c r="E322" s="26">
        <v>4796</v>
      </c>
      <c r="F322" s="18"/>
      <c r="G322" s="18"/>
      <c r="H322" s="17"/>
    </row>
    <row r="323" spans="1:8" s="19" customFormat="1" x14ac:dyDescent="0.2">
      <c r="A323"/>
      <c r="B323" t="s">
        <v>167</v>
      </c>
      <c r="C323">
        <v>0</v>
      </c>
      <c r="D323" s="25">
        <v>3597</v>
      </c>
      <c r="E323" s="26">
        <v>4796</v>
      </c>
      <c r="F323" s="20"/>
      <c r="G323" s="20"/>
      <c r="H323" s="21"/>
    </row>
    <row r="324" spans="1:8" x14ac:dyDescent="0.2">
      <c r="F324" s="18"/>
      <c r="G324" s="18"/>
      <c r="H324" s="17"/>
    </row>
    <row r="325" spans="1:8" x14ac:dyDescent="0.2">
      <c r="A325">
        <v>32170</v>
      </c>
      <c r="B325" t="s">
        <v>122</v>
      </c>
      <c r="C325">
        <v>0</v>
      </c>
      <c r="D325">
        <v>907</v>
      </c>
      <c r="E325">
        <v>891</v>
      </c>
      <c r="F325" s="18"/>
      <c r="H325" s="17"/>
    </row>
    <row r="326" spans="1:8" s="19" customFormat="1" x14ac:dyDescent="0.2">
      <c r="A326"/>
      <c r="B326" t="s">
        <v>167</v>
      </c>
      <c r="C326">
        <v>0</v>
      </c>
      <c r="D326">
        <v>907</v>
      </c>
      <c r="E326">
        <v>891</v>
      </c>
      <c r="H326" s="21"/>
    </row>
    <row r="327" spans="1:8" x14ac:dyDescent="0.2">
      <c r="H327" s="17"/>
    </row>
    <row r="328" spans="1:8" x14ac:dyDescent="0.2">
      <c r="A328">
        <v>32180</v>
      </c>
      <c r="B328" t="s">
        <v>123</v>
      </c>
      <c r="C328">
        <v>0</v>
      </c>
      <c r="D328" s="25">
        <v>8241.09</v>
      </c>
      <c r="E328" s="26">
        <v>6352</v>
      </c>
      <c r="H328" s="17"/>
    </row>
    <row r="329" spans="1:8" s="19" customFormat="1" x14ac:dyDescent="0.2">
      <c r="A329"/>
      <c r="B329" t="s">
        <v>167</v>
      </c>
      <c r="C329">
        <v>0</v>
      </c>
      <c r="D329" s="25">
        <v>8241.09</v>
      </c>
      <c r="E329" s="26">
        <v>6352</v>
      </c>
      <c r="H329" s="21"/>
    </row>
    <row r="330" spans="1:8" x14ac:dyDescent="0.2">
      <c r="H330" s="17"/>
    </row>
    <row r="331" spans="1:8" x14ac:dyDescent="0.2">
      <c r="A331">
        <v>32190</v>
      </c>
      <c r="B331" t="s">
        <v>124</v>
      </c>
      <c r="C331">
        <v>0</v>
      </c>
      <c r="D331" s="25">
        <v>1000</v>
      </c>
      <c r="E331" s="26">
        <v>2994</v>
      </c>
      <c r="F331" s="18"/>
      <c r="G331" s="18"/>
      <c r="H331" s="17"/>
    </row>
    <row r="332" spans="1:8" s="19" customFormat="1" x14ac:dyDescent="0.2">
      <c r="A332"/>
      <c r="B332" t="s">
        <v>167</v>
      </c>
      <c r="C332">
        <v>0</v>
      </c>
      <c r="D332" s="25">
        <v>1000</v>
      </c>
      <c r="E332" s="26">
        <v>2994</v>
      </c>
      <c r="H332" s="21"/>
    </row>
    <row r="333" spans="1:8" x14ac:dyDescent="0.2">
      <c r="F333" s="18"/>
      <c r="G333" s="18"/>
      <c r="H333" s="17"/>
    </row>
    <row r="334" spans="1:8" x14ac:dyDescent="0.2">
      <c r="A334">
        <v>32200</v>
      </c>
      <c r="B334" t="s">
        <v>125</v>
      </c>
      <c r="C334" s="25">
        <v>31172</v>
      </c>
      <c r="D334" s="25">
        <v>47351.8</v>
      </c>
      <c r="E334" s="26">
        <v>11142</v>
      </c>
      <c r="H334" s="17"/>
    </row>
    <row r="335" spans="1:8" x14ac:dyDescent="0.2">
      <c r="B335" t="s">
        <v>167</v>
      </c>
      <c r="C335" s="25">
        <v>31172</v>
      </c>
      <c r="D335" s="25">
        <v>47351.8</v>
      </c>
      <c r="E335" s="26">
        <v>11142</v>
      </c>
      <c r="F335" s="18"/>
      <c r="G335" s="18"/>
      <c r="H335" s="17"/>
    </row>
    <row r="336" spans="1:8" x14ac:dyDescent="0.2">
      <c r="F336" s="18"/>
      <c r="G336" s="18"/>
      <c r="H336" s="17"/>
    </row>
    <row r="337" spans="1:8" x14ac:dyDescent="0.2">
      <c r="A337">
        <v>32210</v>
      </c>
      <c r="B337" t="s">
        <v>225</v>
      </c>
      <c r="C337">
        <v>0</v>
      </c>
      <c r="D337">
        <v>0</v>
      </c>
      <c r="E337">
        <v>0</v>
      </c>
      <c r="H337" s="17"/>
    </row>
    <row r="338" spans="1:8" s="19" customFormat="1" x14ac:dyDescent="0.2">
      <c r="A338">
        <v>32230</v>
      </c>
      <c r="B338" t="s">
        <v>226</v>
      </c>
      <c r="C338">
        <v>0</v>
      </c>
      <c r="D338">
        <v>0</v>
      </c>
      <c r="E338">
        <v>0</v>
      </c>
      <c r="F338" s="20"/>
      <c r="G338" s="20"/>
      <c r="H338" s="21"/>
    </row>
    <row r="339" spans="1:8" x14ac:dyDescent="0.2">
      <c r="F339" s="18"/>
      <c r="G339" s="18"/>
      <c r="H339" s="17"/>
    </row>
    <row r="340" spans="1:8" x14ac:dyDescent="0.2">
      <c r="A340">
        <v>32235</v>
      </c>
      <c r="B340" t="s">
        <v>184</v>
      </c>
      <c r="C340">
        <v>0</v>
      </c>
      <c r="D340">
        <v>0</v>
      </c>
      <c r="E340" s="26">
        <v>1394</v>
      </c>
      <c r="F340" s="18"/>
      <c r="G340" s="18"/>
      <c r="H340" s="17"/>
    </row>
    <row r="341" spans="1:8" s="19" customFormat="1" x14ac:dyDescent="0.2">
      <c r="A341"/>
      <c r="B341" t="s">
        <v>167</v>
      </c>
      <c r="C341">
        <v>0</v>
      </c>
      <c r="D341">
        <v>0</v>
      </c>
      <c r="E341" s="26">
        <v>1394</v>
      </c>
      <c r="H341" s="21"/>
    </row>
    <row r="342" spans="1:8" x14ac:dyDescent="0.2">
      <c r="H342" s="17"/>
    </row>
    <row r="343" spans="1:8" x14ac:dyDescent="0.2">
      <c r="A343">
        <v>32240</v>
      </c>
      <c r="B343" t="s">
        <v>126</v>
      </c>
      <c r="C343">
        <v>0</v>
      </c>
      <c r="D343">
        <v>659.85</v>
      </c>
      <c r="E343">
        <v>40</v>
      </c>
      <c r="H343" s="17"/>
    </row>
    <row r="344" spans="1:8" x14ac:dyDescent="0.2">
      <c r="B344" t="s">
        <v>167</v>
      </c>
      <c r="C344">
        <v>0</v>
      </c>
      <c r="D344">
        <v>659.85</v>
      </c>
      <c r="E344">
        <v>40</v>
      </c>
      <c r="H344" s="17"/>
    </row>
    <row r="345" spans="1:8" x14ac:dyDescent="0.2">
      <c r="F345" s="18"/>
      <c r="G345" s="18"/>
      <c r="H345" s="17"/>
    </row>
    <row r="346" spans="1:8" s="19" customFormat="1" x14ac:dyDescent="0.2">
      <c r="A346">
        <v>32250</v>
      </c>
      <c r="B346" t="s">
        <v>227</v>
      </c>
      <c r="C346">
        <v>0</v>
      </c>
      <c r="D346">
        <v>0</v>
      </c>
      <c r="E346">
        <v>0</v>
      </c>
      <c r="H346" s="21"/>
    </row>
    <row r="347" spans="1:8" x14ac:dyDescent="0.2">
      <c r="F347" s="18"/>
      <c r="G347" s="18"/>
      <c r="H347" s="17"/>
    </row>
    <row r="348" spans="1:8" x14ac:dyDescent="0.2">
      <c r="A348">
        <v>32260</v>
      </c>
      <c r="B348" t="s">
        <v>127</v>
      </c>
      <c r="C348">
        <v>0</v>
      </c>
      <c r="D348" s="25">
        <v>13473.5</v>
      </c>
      <c r="E348" s="26">
        <v>9938</v>
      </c>
      <c r="H348" s="17"/>
    </row>
    <row r="349" spans="1:8" x14ac:dyDescent="0.2">
      <c r="B349" t="s">
        <v>167</v>
      </c>
      <c r="C349">
        <v>0</v>
      </c>
      <c r="D349" s="25">
        <v>13473.5</v>
      </c>
      <c r="E349" s="26">
        <v>9938</v>
      </c>
      <c r="H349" s="17"/>
    </row>
    <row r="350" spans="1:8" x14ac:dyDescent="0.2">
      <c r="F350" s="18"/>
      <c r="G350" s="18"/>
      <c r="H350" s="17"/>
    </row>
    <row r="351" spans="1:8" s="19" customFormat="1" x14ac:dyDescent="0.2">
      <c r="A351">
        <v>32270</v>
      </c>
      <c r="B351" t="s">
        <v>228</v>
      </c>
      <c r="C351">
        <v>0</v>
      </c>
      <c r="D351">
        <v>0</v>
      </c>
      <c r="E351">
        <v>0</v>
      </c>
      <c r="F351" s="20"/>
      <c r="G351" s="20"/>
      <c r="H351" s="21"/>
    </row>
    <row r="352" spans="1:8" x14ac:dyDescent="0.2">
      <c r="H352" s="17"/>
    </row>
    <row r="353" spans="1:8" x14ac:dyDescent="0.2">
      <c r="A353">
        <v>32280</v>
      </c>
      <c r="B353" t="s">
        <v>128</v>
      </c>
      <c r="C353">
        <v>0</v>
      </c>
      <c r="D353" s="25">
        <v>2428.75</v>
      </c>
      <c r="E353" s="26">
        <v>7141</v>
      </c>
      <c r="F353" s="18"/>
      <c r="G353" s="18"/>
      <c r="H353" s="17"/>
    </row>
    <row r="354" spans="1:8" x14ac:dyDescent="0.2">
      <c r="B354" t="s">
        <v>167</v>
      </c>
      <c r="C354">
        <v>0</v>
      </c>
      <c r="D354" s="25">
        <v>2428.75</v>
      </c>
      <c r="E354" s="26">
        <v>6741</v>
      </c>
      <c r="H354" s="17"/>
    </row>
    <row r="355" spans="1:8" s="19" customFormat="1" x14ac:dyDescent="0.2">
      <c r="A355"/>
      <c r="B355" t="s">
        <v>174</v>
      </c>
      <c r="C355">
        <v>0</v>
      </c>
      <c r="D355">
        <v>0</v>
      </c>
      <c r="E355">
        <v>400</v>
      </c>
      <c r="F355" s="20"/>
      <c r="G355" s="20"/>
      <c r="H355" s="21"/>
    </row>
    <row r="356" spans="1:8" x14ac:dyDescent="0.2">
      <c r="F356" s="18"/>
      <c r="G356" s="18"/>
      <c r="H356" s="17"/>
    </row>
    <row r="357" spans="1:8" x14ac:dyDescent="0.2">
      <c r="A357">
        <v>32290</v>
      </c>
      <c r="B357" t="s">
        <v>129</v>
      </c>
      <c r="C357">
        <v>0</v>
      </c>
      <c r="D357" s="25">
        <v>1449.88</v>
      </c>
      <c r="E357" s="26">
        <v>3746</v>
      </c>
      <c r="F357" s="18"/>
      <c r="G357" s="18"/>
      <c r="H357" s="17"/>
    </row>
    <row r="358" spans="1:8" s="19" customFormat="1" x14ac:dyDescent="0.2">
      <c r="A358"/>
      <c r="B358" t="s">
        <v>167</v>
      </c>
      <c r="C358">
        <v>0</v>
      </c>
      <c r="D358" s="25">
        <v>1449.88</v>
      </c>
      <c r="E358" s="26">
        <v>3746</v>
      </c>
      <c r="H358" s="21"/>
    </row>
    <row r="359" spans="1:8" x14ac:dyDescent="0.2">
      <c r="H359" s="17"/>
    </row>
    <row r="360" spans="1:8" x14ac:dyDescent="0.2">
      <c r="A360">
        <v>32300</v>
      </c>
      <c r="B360" t="s">
        <v>130</v>
      </c>
      <c r="C360">
        <v>0</v>
      </c>
      <c r="D360" s="25">
        <v>5437.5</v>
      </c>
      <c r="E360" s="26">
        <v>1857</v>
      </c>
      <c r="H360" s="17"/>
    </row>
    <row r="361" spans="1:8" s="19" customFormat="1" x14ac:dyDescent="0.2">
      <c r="A361"/>
      <c r="B361" t="s">
        <v>167</v>
      </c>
      <c r="C361">
        <v>0</v>
      </c>
      <c r="D361" s="25">
        <v>5437.5</v>
      </c>
      <c r="E361" s="26">
        <v>1857</v>
      </c>
      <c r="F361" s="20">
        <f>E361+E358</f>
        <v>5603</v>
      </c>
      <c r="G361" s="20"/>
      <c r="H361" s="21"/>
    </row>
    <row r="362" spans="1:8" x14ac:dyDescent="0.2">
      <c r="G362" s="18"/>
      <c r="H362" s="17"/>
    </row>
    <row r="363" spans="1:8" x14ac:dyDescent="0.2">
      <c r="A363">
        <v>32310</v>
      </c>
      <c r="B363" t="s">
        <v>131</v>
      </c>
      <c r="C363">
        <v>0</v>
      </c>
      <c r="D363" s="25">
        <v>4396.38</v>
      </c>
      <c r="E363" s="26">
        <v>8552</v>
      </c>
      <c r="H363" s="17"/>
    </row>
    <row r="364" spans="1:8" x14ac:dyDescent="0.2">
      <c r="B364" t="s">
        <v>167</v>
      </c>
      <c r="C364">
        <v>0</v>
      </c>
      <c r="D364" s="25">
        <v>4396.38</v>
      </c>
      <c r="E364" s="26">
        <v>8552</v>
      </c>
      <c r="H364" s="17"/>
    </row>
    <row r="365" spans="1:8" x14ac:dyDescent="0.2">
      <c r="A365" t="s">
        <v>60</v>
      </c>
      <c r="B365" t="s">
        <v>61</v>
      </c>
      <c r="C365" s="23">
        <v>40819</v>
      </c>
      <c r="D365" s="24">
        <v>0.48810185185185184</v>
      </c>
      <c r="E365" t="s">
        <v>187</v>
      </c>
      <c r="H365" s="17"/>
    </row>
    <row r="366" spans="1:8" x14ac:dyDescent="0.2">
      <c r="H366" s="17"/>
    </row>
    <row r="367" spans="1:8" x14ac:dyDescent="0.2">
      <c r="A367" t="s">
        <v>62</v>
      </c>
      <c r="B367" t="s">
        <v>63</v>
      </c>
      <c r="C367" t="s">
        <v>470</v>
      </c>
      <c r="D367" t="s">
        <v>471</v>
      </c>
      <c r="E367" t="s">
        <v>172</v>
      </c>
      <c r="G367" s="18"/>
      <c r="H367" s="17"/>
    </row>
    <row r="368" spans="1:8" x14ac:dyDescent="0.2">
      <c r="G368" s="18"/>
      <c r="H368" s="17"/>
    </row>
    <row r="369" spans="1:8" s="19" customFormat="1" x14ac:dyDescent="0.2">
      <c r="A369">
        <v>32330</v>
      </c>
      <c r="B369" t="s">
        <v>229</v>
      </c>
      <c r="C369">
        <v>0</v>
      </c>
      <c r="D369">
        <v>0</v>
      </c>
      <c r="E369">
        <v>0</v>
      </c>
      <c r="H369" s="21"/>
    </row>
    <row r="370" spans="1:8" x14ac:dyDescent="0.2">
      <c r="F370" s="18"/>
      <c r="H370" s="17"/>
    </row>
    <row r="371" spans="1:8" x14ac:dyDescent="0.2">
      <c r="A371">
        <v>32410</v>
      </c>
      <c r="B371" t="s">
        <v>6</v>
      </c>
      <c r="C371">
        <v>0</v>
      </c>
      <c r="D371" s="25">
        <v>10835.75</v>
      </c>
      <c r="E371" s="26">
        <v>33920</v>
      </c>
      <c r="F371" s="18"/>
      <c r="H371" s="17"/>
    </row>
    <row r="372" spans="1:8" x14ac:dyDescent="0.2">
      <c r="C372">
        <v>0</v>
      </c>
      <c r="D372">
        <v>400</v>
      </c>
      <c r="E372">
        <v>62</v>
      </c>
      <c r="H372" s="17"/>
    </row>
    <row r="373" spans="1:8" x14ac:dyDescent="0.2">
      <c r="B373" t="s">
        <v>167</v>
      </c>
      <c r="C373">
        <v>0</v>
      </c>
      <c r="D373" s="25">
        <v>10435.75</v>
      </c>
      <c r="E373" s="26">
        <v>33858</v>
      </c>
      <c r="F373" s="18"/>
      <c r="G373" s="18"/>
      <c r="H373" s="17"/>
    </row>
    <row r="374" spans="1:8" x14ac:dyDescent="0.2">
      <c r="F374" s="18"/>
      <c r="G374" s="18"/>
      <c r="H374" s="17"/>
    </row>
    <row r="375" spans="1:8" s="19" customFormat="1" x14ac:dyDescent="0.2">
      <c r="A375">
        <v>32430</v>
      </c>
      <c r="B375" t="s">
        <v>230</v>
      </c>
      <c r="C375">
        <v>0</v>
      </c>
      <c r="D375">
        <v>0</v>
      </c>
      <c r="E375">
        <v>0</v>
      </c>
      <c r="H375" s="21"/>
    </row>
    <row r="376" spans="1:8" x14ac:dyDescent="0.2">
      <c r="F376" s="18"/>
      <c r="G376" s="18"/>
      <c r="H376" s="17"/>
    </row>
    <row r="377" spans="1:8" x14ac:dyDescent="0.2">
      <c r="A377">
        <v>32490</v>
      </c>
      <c r="B377" t="s">
        <v>132</v>
      </c>
      <c r="C377">
        <v>0</v>
      </c>
      <c r="D377" s="25">
        <v>-45000</v>
      </c>
      <c r="E377" s="26">
        <v>-73605</v>
      </c>
      <c r="F377" s="18"/>
      <c r="G377" s="18"/>
      <c r="H377" s="17"/>
    </row>
    <row r="378" spans="1:8" x14ac:dyDescent="0.2">
      <c r="C378">
        <v>0</v>
      </c>
      <c r="D378">
        <v>0</v>
      </c>
      <c r="E378" s="26">
        <v>-16660</v>
      </c>
      <c r="H378" s="17"/>
    </row>
    <row r="379" spans="1:8" x14ac:dyDescent="0.2">
      <c r="B379" t="s">
        <v>167</v>
      </c>
      <c r="C379">
        <v>0</v>
      </c>
      <c r="D379" s="25">
        <v>-45000</v>
      </c>
      <c r="E379" s="26">
        <v>-56945</v>
      </c>
      <c r="G379" s="18"/>
      <c r="H379" s="17"/>
    </row>
    <row r="380" spans="1:8" x14ac:dyDescent="0.2">
      <c r="G380" s="18"/>
      <c r="H380" s="17"/>
    </row>
    <row r="381" spans="1:8" x14ac:dyDescent="0.2">
      <c r="A381">
        <v>32990</v>
      </c>
      <c r="B381" t="s">
        <v>133</v>
      </c>
      <c r="C381" s="25">
        <v>37464.769999999997</v>
      </c>
      <c r="D381" s="25">
        <v>279523.25</v>
      </c>
      <c r="E381" s="26">
        <v>393222</v>
      </c>
      <c r="H381" s="17"/>
    </row>
    <row r="382" spans="1:8" x14ac:dyDescent="0.2">
      <c r="C382">
        <v>0</v>
      </c>
      <c r="D382">
        <v>793.68</v>
      </c>
      <c r="E382" s="26">
        <v>-8892</v>
      </c>
      <c r="F382" s="18"/>
      <c r="G382" s="18"/>
      <c r="H382" s="17"/>
    </row>
    <row r="383" spans="1:8" x14ac:dyDescent="0.2">
      <c r="B383" t="s">
        <v>167</v>
      </c>
      <c r="C383" s="25">
        <v>37464.769999999997</v>
      </c>
      <c r="D383" s="25">
        <v>278249.57</v>
      </c>
      <c r="E383" s="26">
        <v>401238</v>
      </c>
      <c r="F383" s="18"/>
      <c r="G383" s="18"/>
      <c r="H383" s="17"/>
    </row>
    <row r="384" spans="1:8" x14ac:dyDescent="0.2">
      <c r="B384" t="s">
        <v>173</v>
      </c>
      <c r="C384">
        <v>0</v>
      </c>
      <c r="D384">
        <v>480</v>
      </c>
      <c r="E384">
        <v>0</v>
      </c>
      <c r="H384" s="17"/>
    </row>
    <row r="385" spans="1:8" x14ac:dyDescent="0.2">
      <c r="B385" t="s">
        <v>174</v>
      </c>
      <c r="C385">
        <v>0</v>
      </c>
      <c r="D385">
        <v>0</v>
      </c>
      <c r="E385">
        <v>400</v>
      </c>
      <c r="G385" s="18"/>
      <c r="H385" s="17"/>
    </row>
    <row r="386" spans="1:8" x14ac:dyDescent="0.2">
      <c r="B386" t="s">
        <v>176</v>
      </c>
      <c r="C386">
        <v>0</v>
      </c>
      <c r="D386">
        <v>0</v>
      </c>
      <c r="E386">
        <v>475</v>
      </c>
      <c r="G386" s="18"/>
      <c r="H386" s="17"/>
    </row>
    <row r="387" spans="1:8" x14ac:dyDescent="0.2">
      <c r="H387" s="17"/>
    </row>
    <row r="388" spans="1:8" x14ac:dyDescent="0.2">
      <c r="A388">
        <v>33000</v>
      </c>
      <c r="B388" t="s">
        <v>134</v>
      </c>
      <c r="G388" s="18"/>
      <c r="H388" s="17"/>
    </row>
    <row r="389" spans="1:8" s="19" customFormat="1" x14ac:dyDescent="0.2">
      <c r="A389">
        <v>33020</v>
      </c>
      <c r="B389" t="s">
        <v>231</v>
      </c>
      <c r="C389">
        <v>0</v>
      </c>
      <c r="D389">
        <v>0</v>
      </c>
      <c r="E389">
        <v>0</v>
      </c>
      <c r="G389" s="20"/>
      <c r="H389" s="21"/>
    </row>
    <row r="390" spans="1:8" x14ac:dyDescent="0.2">
      <c r="H390" s="17"/>
    </row>
    <row r="391" spans="1:8" x14ac:dyDescent="0.2">
      <c r="A391">
        <v>33040</v>
      </c>
      <c r="B391" t="s">
        <v>135</v>
      </c>
      <c r="C391">
        <v>0</v>
      </c>
      <c r="D391">
        <v>614</v>
      </c>
      <c r="E391" s="26">
        <v>1880</v>
      </c>
      <c r="G391" s="18"/>
      <c r="H391" s="17"/>
    </row>
    <row r="392" spans="1:8" x14ac:dyDescent="0.2">
      <c r="B392" t="s">
        <v>167</v>
      </c>
      <c r="C392">
        <v>0</v>
      </c>
      <c r="D392">
        <v>500</v>
      </c>
      <c r="E392">
        <v>500</v>
      </c>
      <c r="G392" s="18"/>
      <c r="H392" s="17"/>
    </row>
    <row r="393" spans="1:8" x14ac:dyDescent="0.2">
      <c r="B393" t="s">
        <v>173</v>
      </c>
      <c r="C393">
        <v>0</v>
      </c>
      <c r="D393">
        <v>114</v>
      </c>
      <c r="E393" s="26">
        <v>1380</v>
      </c>
      <c r="H393" s="17"/>
    </row>
    <row r="394" spans="1:8" x14ac:dyDescent="0.2">
      <c r="F394" s="18"/>
      <c r="G394" s="18"/>
      <c r="H394" s="17"/>
    </row>
    <row r="395" spans="1:8" x14ac:dyDescent="0.2">
      <c r="A395">
        <v>33050</v>
      </c>
      <c r="B395" t="s">
        <v>186</v>
      </c>
      <c r="C395">
        <v>0</v>
      </c>
      <c r="D395">
        <v>0</v>
      </c>
      <c r="E395" s="26">
        <v>5938</v>
      </c>
      <c r="F395" s="18"/>
      <c r="G395" s="18"/>
      <c r="H395" s="17"/>
    </row>
    <row r="396" spans="1:8" s="19" customFormat="1" x14ac:dyDescent="0.2">
      <c r="A396"/>
      <c r="B396" t="s">
        <v>167</v>
      </c>
      <c r="C396">
        <v>0</v>
      </c>
      <c r="D396">
        <v>0</v>
      </c>
      <c r="E396" s="26">
        <v>5938</v>
      </c>
      <c r="F396" s="20"/>
      <c r="G396" s="20"/>
      <c r="H396" s="21"/>
    </row>
    <row r="397" spans="1:8" x14ac:dyDescent="0.2">
      <c r="H397" s="17"/>
    </row>
    <row r="398" spans="1:8" x14ac:dyDescent="0.2">
      <c r="A398">
        <v>33060</v>
      </c>
      <c r="B398" t="s">
        <v>136</v>
      </c>
      <c r="C398">
        <v>0</v>
      </c>
      <c r="D398" s="25">
        <v>28680</v>
      </c>
      <c r="E398" s="26">
        <v>32053</v>
      </c>
      <c r="F398" s="18"/>
      <c r="G398" s="18"/>
      <c r="H398" s="17"/>
    </row>
    <row r="399" spans="1:8" x14ac:dyDescent="0.2">
      <c r="B399" t="s">
        <v>167</v>
      </c>
      <c r="C399">
        <v>0</v>
      </c>
      <c r="D399" s="25">
        <v>28680</v>
      </c>
      <c r="E399" s="26">
        <v>30760</v>
      </c>
      <c r="F399" s="18"/>
      <c r="G399" s="18"/>
      <c r="H399" s="17"/>
    </row>
    <row r="400" spans="1:8" x14ac:dyDescent="0.2">
      <c r="B400" t="s">
        <v>176</v>
      </c>
      <c r="C400">
        <v>0</v>
      </c>
      <c r="D400">
        <v>0</v>
      </c>
      <c r="E400" s="26">
        <v>1293</v>
      </c>
      <c r="F400" s="18"/>
      <c r="G400" s="18"/>
      <c r="H400" s="17"/>
    </row>
    <row r="401" spans="1:8" x14ac:dyDescent="0.2">
      <c r="H401" s="17"/>
    </row>
    <row r="402" spans="1:8" x14ac:dyDescent="0.2">
      <c r="A402">
        <v>33065</v>
      </c>
      <c r="B402" t="s">
        <v>232</v>
      </c>
      <c r="C402">
        <v>0</v>
      </c>
      <c r="D402">
        <v>0</v>
      </c>
      <c r="E402">
        <v>0</v>
      </c>
      <c r="F402" s="18"/>
      <c r="G402" s="18"/>
      <c r="H402" s="17"/>
    </row>
    <row r="403" spans="1:8" s="19" customFormat="1" x14ac:dyDescent="0.2">
      <c r="A403">
        <v>33066</v>
      </c>
      <c r="B403" t="s">
        <v>233</v>
      </c>
      <c r="C403">
        <v>0</v>
      </c>
      <c r="D403">
        <v>0</v>
      </c>
      <c r="E403">
        <v>0</v>
      </c>
      <c r="F403" s="20"/>
      <c r="G403" s="20"/>
      <c r="H403" s="21"/>
    </row>
    <row r="404" spans="1:8" x14ac:dyDescent="0.2">
      <c r="F404" s="18"/>
      <c r="G404" s="18"/>
      <c r="H404" s="17"/>
    </row>
    <row r="405" spans="1:8" x14ac:dyDescent="0.2">
      <c r="A405">
        <v>33070</v>
      </c>
      <c r="B405" t="s">
        <v>25</v>
      </c>
      <c r="C405">
        <v>0</v>
      </c>
      <c r="D405">
        <v>0</v>
      </c>
      <c r="E405">
        <v>500</v>
      </c>
      <c r="H405" s="17"/>
    </row>
    <row r="406" spans="1:8" x14ac:dyDescent="0.2">
      <c r="B406" t="s">
        <v>167</v>
      </c>
      <c r="C406">
        <v>0</v>
      </c>
      <c r="D406">
        <v>0</v>
      </c>
      <c r="E406">
        <v>500</v>
      </c>
      <c r="H406" s="17"/>
    </row>
    <row r="407" spans="1:8" x14ac:dyDescent="0.2">
      <c r="H407" s="17"/>
    </row>
    <row r="408" spans="1:8" x14ac:dyDescent="0.2">
      <c r="A408">
        <v>33080</v>
      </c>
      <c r="B408" t="s">
        <v>137</v>
      </c>
      <c r="C408">
        <v>0</v>
      </c>
      <c r="D408" s="25">
        <v>51079</v>
      </c>
      <c r="E408" s="26">
        <v>19848</v>
      </c>
      <c r="F408" s="18"/>
      <c r="H408" s="17"/>
    </row>
    <row r="409" spans="1:8" x14ac:dyDescent="0.2">
      <c r="C409">
        <v>0</v>
      </c>
      <c r="D409">
        <v>0</v>
      </c>
      <c r="E409">
        <v>330</v>
      </c>
      <c r="F409" s="18"/>
      <c r="H409" s="17"/>
    </row>
    <row r="410" spans="1:8" x14ac:dyDescent="0.2">
      <c r="B410" t="s">
        <v>167</v>
      </c>
      <c r="C410">
        <v>0</v>
      </c>
      <c r="D410" s="25">
        <v>49211</v>
      </c>
      <c r="E410" s="26">
        <v>18878</v>
      </c>
      <c r="H410" s="17"/>
    </row>
    <row r="411" spans="1:8" x14ac:dyDescent="0.2">
      <c r="B411" t="s">
        <v>173</v>
      </c>
      <c r="C411">
        <v>0</v>
      </c>
      <c r="D411">
        <v>580</v>
      </c>
      <c r="E411">
        <v>640</v>
      </c>
      <c r="F411" s="18"/>
      <c r="H411" s="17"/>
    </row>
    <row r="412" spans="1:8" s="19" customFormat="1" x14ac:dyDescent="0.2">
      <c r="A412"/>
      <c r="B412" t="s">
        <v>174</v>
      </c>
      <c r="C412">
        <v>0</v>
      </c>
      <c r="D412" s="25">
        <v>1288</v>
      </c>
      <c r="E412">
        <v>0</v>
      </c>
      <c r="F412" s="20"/>
      <c r="H412" s="21"/>
    </row>
    <row r="413" spans="1:8" x14ac:dyDescent="0.2">
      <c r="H413" s="17"/>
    </row>
    <row r="414" spans="1:8" x14ac:dyDescent="0.2">
      <c r="A414">
        <v>33090</v>
      </c>
      <c r="B414" t="s">
        <v>50</v>
      </c>
      <c r="C414">
        <v>0</v>
      </c>
      <c r="D414">
        <v>0</v>
      </c>
      <c r="E414" s="26">
        <v>31240</v>
      </c>
      <c r="H414" s="17"/>
    </row>
    <row r="415" spans="1:8" x14ac:dyDescent="0.2">
      <c r="B415" t="s">
        <v>167</v>
      </c>
      <c r="C415">
        <v>0</v>
      </c>
      <c r="D415">
        <v>0</v>
      </c>
      <c r="E415" s="26">
        <v>31240</v>
      </c>
      <c r="H415" s="17"/>
    </row>
    <row r="416" spans="1:8" x14ac:dyDescent="0.2">
      <c r="F416" s="18"/>
      <c r="G416" s="18"/>
      <c r="H416" s="17"/>
    </row>
    <row r="417" spans="1:8" x14ac:dyDescent="0.2">
      <c r="A417">
        <v>33990</v>
      </c>
      <c r="B417" t="s">
        <v>138</v>
      </c>
      <c r="C417">
        <v>0</v>
      </c>
      <c r="D417" s="25">
        <v>80373</v>
      </c>
      <c r="E417" s="26">
        <v>91458</v>
      </c>
      <c r="F417" s="18"/>
      <c r="G417" s="18"/>
      <c r="H417" s="17"/>
    </row>
    <row r="418" spans="1:8" x14ac:dyDescent="0.2">
      <c r="C418">
        <v>0</v>
      </c>
      <c r="D418">
        <v>0</v>
      </c>
      <c r="E418">
        <v>330</v>
      </c>
      <c r="H418" s="17"/>
    </row>
    <row r="419" spans="1:8" x14ac:dyDescent="0.2">
      <c r="B419" t="s">
        <v>167</v>
      </c>
      <c r="C419">
        <v>0</v>
      </c>
      <c r="D419" s="25">
        <v>78391</v>
      </c>
      <c r="E419" s="26">
        <v>87815</v>
      </c>
      <c r="F419" s="18"/>
      <c r="G419" s="18"/>
      <c r="H419" s="17"/>
    </row>
    <row r="420" spans="1:8" x14ac:dyDescent="0.2">
      <c r="B420" t="s">
        <v>173</v>
      </c>
      <c r="C420">
        <v>0</v>
      </c>
      <c r="D420">
        <v>694</v>
      </c>
      <c r="E420" s="26">
        <v>2020</v>
      </c>
      <c r="F420" s="18"/>
      <c r="G420" s="18"/>
      <c r="H420" s="17"/>
    </row>
    <row r="421" spans="1:8" x14ac:dyDescent="0.2">
      <c r="B421" t="s">
        <v>174</v>
      </c>
      <c r="C421">
        <v>0</v>
      </c>
      <c r="D421" s="25">
        <v>1288</v>
      </c>
      <c r="E421">
        <v>0</v>
      </c>
      <c r="H421" s="17"/>
    </row>
    <row r="422" spans="1:8" x14ac:dyDescent="0.2">
      <c r="B422" t="s">
        <v>176</v>
      </c>
      <c r="C422">
        <v>0</v>
      </c>
      <c r="D422">
        <v>0</v>
      </c>
      <c r="E422" s="26">
        <v>1293</v>
      </c>
      <c r="F422" s="18"/>
      <c r="G422" s="18"/>
      <c r="H422" s="17"/>
    </row>
    <row r="423" spans="1:8" x14ac:dyDescent="0.2">
      <c r="F423" s="18"/>
      <c r="G423" s="18"/>
      <c r="H423" s="17"/>
    </row>
    <row r="424" spans="1:8" s="19" customFormat="1" x14ac:dyDescent="0.2">
      <c r="A424">
        <v>37000</v>
      </c>
      <c r="B424" t="s">
        <v>139</v>
      </c>
      <c r="C424"/>
      <c r="D424"/>
      <c r="E424"/>
      <c r="H424" s="21"/>
    </row>
    <row r="425" spans="1:8" x14ac:dyDescent="0.2">
      <c r="F425" s="18"/>
      <c r="G425" s="18"/>
      <c r="H425" s="17"/>
    </row>
    <row r="426" spans="1:8" x14ac:dyDescent="0.2">
      <c r="A426">
        <v>37030</v>
      </c>
      <c r="B426" t="s">
        <v>45</v>
      </c>
      <c r="C426">
        <v>0</v>
      </c>
      <c r="D426" s="25">
        <v>2821.6</v>
      </c>
      <c r="E426" s="26">
        <v>2772</v>
      </c>
      <c r="F426" s="18"/>
      <c r="G426" s="18"/>
      <c r="H426" s="17"/>
    </row>
    <row r="427" spans="1:8" s="19" customFormat="1" x14ac:dyDescent="0.2">
      <c r="A427"/>
      <c r="B427" t="s">
        <v>167</v>
      </c>
      <c r="C427">
        <v>0</v>
      </c>
      <c r="D427" s="25">
        <v>2821.6</v>
      </c>
      <c r="E427" s="26">
        <v>2772</v>
      </c>
      <c r="H427" s="21"/>
    </row>
    <row r="428" spans="1:8" x14ac:dyDescent="0.2">
      <c r="H428" s="17"/>
    </row>
    <row r="429" spans="1:8" x14ac:dyDescent="0.2">
      <c r="A429">
        <v>37040</v>
      </c>
      <c r="B429" t="s">
        <v>32</v>
      </c>
      <c r="C429">
        <v>0</v>
      </c>
      <c r="D429" s="25">
        <v>8405</v>
      </c>
      <c r="E429" s="26">
        <v>8048</v>
      </c>
      <c r="H429" s="17"/>
    </row>
    <row r="430" spans="1:8" x14ac:dyDescent="0.2">
      <c r="B430" t="s">
        <v>167</v>
      </c>
      <c r="C430">
        <v>0</v>
      </c>
      <c r="D430" s="25">
        <v>8405</v>
      </c>
      <c r="E430" s="26">
        <v>8048</v>
      </c>
      <c r="H430" s="17"/>
    </row>
    <row r="431" spans="1:8" x14ac:dyDescent="0.2">
      <c r="H431" s="17"/>
    </row>
    <row r="432" spans="1:8" s="19" customFormat="1" x14ac:dyDescent="0.2">
      <c r="A432">
        <v>37050</v>
      </c>
      <c r="B432" t="s">
        <v>140</v>
      </c>
      <c r="C432">
        <v>0</v>
      </c>
      <c r="D432">
        <v>0</v>
      </c>
      <c r="E432">
        <v>0</v>
      </c>
      <c r="F432" s="20"/>
      <c r="G432" s="20"/>
      <c r="H432" s="21"/>
    </row>
    <row r="433" spans="1:8" x14ac:dyDescent="0.2">
      <c r="F433" s="18"/>
      <c r="G433" s="18"/>
      <c r="H433" s="17"/>
    </row>
    <row r="434" spans="1:8" x14ac:dyDescent="0.2">
      <c r="A434">
        <v>37060</v>
      </c>
      <c r="B434" t="s">
        <v>141</v>
      </c>
      <c r="C434" s="25">
        <v>2124</v>
      </c>
      <c r="D434" s="25">
        <v>2597.09</v>
      </c>
      <c r="E434" s="26">
        <v>27029</v>
      </c>
      <c r="H434" s="17"/>
    </row>
    <row r="435" spans="1:8" s="19" customFormat="1" x14ac:dyDescent="0.2">
      <c r="A435"/>
      <c r="B435" t="s">
        <v>167</v>
      </c>
      <c r="C435" s="25">
        <v>2124</v>
      </c>
      <c r="D435" s="25">
        <v>2597.09</v>
      </c>
      <c r="E435" s="26">
        <v>27029</v>
      </c>
      <c r="F435" s="20"/>
      <c r="G435" s="20"/>
      <c r="H435" s="21"/>
    </row>
    <row r="436" spans="1:8" x14ac:dyDescent="0.2">
      <c r="F436" s="18"/>
      <c r="G436" s="18"/>
      <c r="H436" s="17"/>
    </row>
    <row r="437" spans="1:8" x14ac:dyDescent="0.2">
      <c r="A437">
        <v>37070</v>
      </c>
      <c r="B437" t="s">
        <v>142</v>
      </c>
      <c r="C437">
        <v>0</v>
      </c>
      <c r="D437" s="25">
        <v>24473.29</v>
      </c>
      <c r="E437" s="26">
        <v>34496</v>
      </c>
      <c r="H437" s="17"/>
    </row>
    <row r="438" spans="1:8" s="19" customFormat="1" x14ac:dyDescent="0.2">
      <c r="A438" t="s">
        <v>60</v>
      </c>
      <c r="B438" t="s">
        <v>61</v>
      </c>
      <c r="C438" s="23">
        <v>40819</v>
      </c>
      <c r="D438" s="24">
        <v>0.48810185185185184</v>
      </c>
      <c r="E438" t="s">
        <v>189</v>
      </c>
      <c r="H438" s="21"/>
    </row>
    <row r="439" spans="1:8" x14ac:dyDescent="0.2">
      <c r="H439" s="17"/>
    </row>
    <row r="440" spans="1:8" x14ac:dyDescent="0.2">
      <c r="A440" t="s">
        <v>62</v>
      </c>
      <c r="B440" t="s">
        <v>63</v>
      </c>
      <c r="C440" t="s">
        <v>470</v>
      </c>
      <c r="D440" t="s">
        <v>471</v>
      </c>
      <c r="E440" t="s">
        <v>172</v>
      </c>
      <c r="H440" s="17"/>
    </row>
    <row r="441" spans="1:8" x14ac:dyDescent="0.2">
      <c r="B441" t="s">
        <v>167</v>
      </c>
      <c r="C441">
        <v>0</v>
      </c>
      <c r="D441" s="25">
        <v>24473.29</v>
      </c>
      <c r="E441" s="26">
        <v>34496</v>
      </c>
      <c r="F441" s="18"/>
      <c r="G441" s="18"/>
      <c r="H441" s="17"/>
    </row>
    <row r="442" spans="1:8" x14ac:dyDescent="0.2">
      <c r="F442" s="18"/>
      <c r="G442" s="18"/>
      <c r="H442" s="17"/>
    </row>
    <row r="443" spans="1:8" x14ac:dyDescent="0.2">
      <c r="A443">
        <v>37080</v>
      </c>
      <c r="B443" t="s">
        <v>143</v>
      </c>
      <c r="C443">
        <v>0</v>
      </c>
      <c r="D443" s="25">
        <v>13894.2</v>
      </c>
      <c r="E443" s="26">
        <v>5471</v>
      </c>
      <c r="F443" s="18"/>
      <c r="G443" s="18"/>
      <c r="H443" s="17"/>
    </row>
    <row r="444" spans="1:8" s="19" customFormat="1" x14ac:dyDescent="0.2">
      <c r="A444"/>
      <c r="B444" t="s">
        <v>167</v>
      </c>
      <c r="C444">
        <v>0</v>
      </c>
      <c r="D444" s="25">
        <v>13894.2</v>
      </c>
      <c r="E444" s="26">
        <v>5471</v>
      </c>
      <c r="F444" s="20"/>
      <c r="G444" s="20"/>
      <c r="H444" s="21"/>
    </row>
    <row r="445" spans="1:8" x14ac:dyDescent="0.2">
      <c r="F445" s="18"/>
      <c r="H445" s="17"/>
    </row>
    <row r="446" spans="1:8" x14ac:dyDescent="0.2">
      <c r="A446">
        <v>37100</v>
      </c>
      <c r="B446" t="s">
        <v>144</v>
      </c>
      <c r="C446">
        <v>0</v>
      </c>
      <c r="D446" s="25">
        <v>21212.5</v>
      </c>
      <c r="E446" s="26">
        <v>7198</v>
      </c>
      <c r="F446" s="18">
        <f>E444+E447+E452-36610</f>
        <v>-23941</v>
      </c>
      <c r="G446" s="18"/>
      <c r="H446" s="17"/>
    </row>
    <row r="447" spans="1:8" s="19" customFormat="1" x14ac:dyDescent="0.2">
      <c r="A447"/>
      <c r="B447" t="s">
        <v>167</v>
      </c>
      <c r="C447">
        <v>0</v>
      </c>
      <c r="D447" s="25">
        <v>21212.5</v>
      </c>
      <c r="E447" s="26">
        <v>7198</v>
      </c>
      <c r="F447" s="20"/>
      <c r="G447" s="20"/>
      <c r="H447" s="21"/>
    </row>
    <row r="448" spans="1:8" x14ac:dyDescent="0.2">
      <c r="H448" s="17"/>
    </row>
    <row r="449" spans="1:8" x14ac:dyDescent="0.2">
      <c r="A449">
        <v>37110</v>
      </c>
      <c r="B449" t="s">
        <v>145</v>
      </c>
      <c r="C449">
        <v>0</v>
      </c>
      <c r="D449" s="25">
        <v>3075</v>
      </c>
      <c r="E449" s="26">
        <v>5991</v>
      </c>
      <c r="F449" s="18"/>
      <c r="G449" s="18"/>
      <c r="H449" s="17"/>
    </row>
    <row r="450" spans="1:8" s="19" customFormat="1" x14ac:dyDescent="0.2">
      <c r="A450"/>
      <c r="B450" t="s">
        <v>167</v>
      </c>
      <c r="C450">
        <v>0</v>
      </c>
      <c r="D450" s="25">
        <v>3075</v>
      </c>
      <c r="E450" s="26">
        <v>5991</v>
      </c>
      <c r="F450" s="20"/>
      <c r="G450" s="20"/>
      <c r="H450" s="21"/>
    </row>
    <row r="451" spans="1:8" x14ac:dyDescent="0.2">
      <c r="F451" s="18"/>
      <c r="H451" s="17"/>
    </row>
    <row r="452" spans="1:8" s="19" customFormat="1" x14ac:dyDescent="0.2">
      <c r="A452">
        <v>37120</v>
      </c>
      <c r="B452" t="s">
        <v>234</v>
      </c>
      <c r="C452">
        <v>0</v>
      </c>
      <c r="D452">
        <v>0</v>
      </c>
      <c r="E452">
        <v>0</v>
      </c>
      <c r="F452" s="20"/>
      <c r="H452" s="21"/>
    </row>
    <row r="453" spans="1:8" x14ac:dyDescent="0.2">
      <c r="F453" s="18"/>
      <c r="G453" s="18"/>
      <c r="H453" s="17"/>
    </row>
    <row r="454" spans="1:8" x14ac:dyDescent="0.2">
      <c r="A454">
        <v>37130</v>
      </c>
      <c r="B454" t="s">
        <v>146</v>
      </c>
      <c r="C454">
        <v>0</v>
      </c>
      <c r="D454" s="25">
        <v>8563.08</v>
      </c>
      <c r="E454" s="26">
        <v>13012</v>
      </c>
      <c r="F454" s="18"/>
      <c r="H454" s="17"/>
    </row>
    <row r="455" spans="1:8" s="19" customFormat="1" x14ac:dyDescent="0.2">
      <c r="A455"/>
      <c r="B455" t="s">
        <v>167</v>
      </c>
      <c r="C455">
        <v>0</v>
      </c>
      <c r="D455" s="25">
        <v>8563.08</v>
      </c>
      <c r="E455" s="26">
        <v>13012</v>
      </c>
      <c r="F455" s="20"/>
      <c r="G455" s="20"/>
      <c r="H455" s="21"/>
    </row>
    <row r="456" spans="1:8" x14ac:dyDescent="0.2">
      <c r="F456" s="17"/>
      <c r="G456" s="17"/>
      <c r="H456" s="17"/>
    </row>
    <row r="457" spans="1:8" s="19" customFormat="1" x14ac:dyDescent="0.2">
      <c r="A457">
        <v>37140</v>
      </c>
      <c r="B457" t="s">
        <v>235</v>
      </c>
      <c r="C457">
        <v>0</v>
      </c>
      <c r="D457">
        <v>0</v>
      </c>
      <c r="E457">
        <v>0</v>
      </c>
      <c r="F457" s="21"/>
      <c r="G457" s="21"/>
      <c r="H457" s="21"/>
    </row>
    <row r="458" spans="1:8" x14ac:dyDescent="0.2">
      <c r="F458" s="17"/>
      <c r="G458" s="17"/>
      <c r="H458" s="17"/>
    </row>
    <row r="459" spans="1:8" x14ac:dyDescent="0.2">
      <c r="A459">
        <v>37150</v>
      </c>
      <c r="B459" t="s">
        <v>147</v>
      </c>
      <c r="C459">
        <v>367.65</v>
      </c>
      <c r="D459" s="25">
        <v>11959.02</v>
      </c>
      <c r="E459" s="26">
        <v>14612</v>
      </c>
      <c r="F459" s="17"/>
      <c r="G459" s="17"/>
      <c r="H459" s="17"/>
    </row>
    <row r="460" spans="1:8" x14ac:dyDescent="0.2">
      <c r="B460" t="s">
        <v>167</v>
      </c>
      <c r="C460">
        <v>367.65</v>
      </c>
      <c r="D460" s="25">
        <v>11959.02</v>
      </c>
      <c r="E460" s="26">
        <v>14612</v>
      </c>
      <c r="F460" s="17"/>
      <c r="G460" s="17"/>
      <c r="H460" s="17"/>
    </row>
    <row r="461" spans="1:8" x14ac:dyDescent="0.2">
      <c r="F461" s="17"/>
      <c r="G461" s="17"/>
      <c r="H461" s="17"/>
    </row>
    <row r="462" spans="1:8" x14ac:dyDescent="0.2">
      <c r="A462">
        <v>37160</v>
      </c>
      <c r="B462" t="s">
        <v>236</v>
      </c>
      <c r="C462">
        <v>0</v>
      </c>
      <c r="D462">
        <v>0</v>
      </c>
      <c r="E462">
        <v>0</v>
      </c>
      <c r="F462" s="17"/>
      <c r="G462" s="17"/>
      <c r="H462" s="17"/>
    </row>
    <row r="463" spans="1:8" s="19" customFormat="1" x14ac:dyDescent="0.2">
      <c r="A463">
        <v>37170</v>
      </c>
      <c r="B463" t="s">
        <v>237</v>
      </c>
      <c r="C463">
        <v>0</v>
      </c>
      <c r="D463">
        <v>0</v>
      </c>
      <c r="E463">
        <v>0</v>
      </c>
      <c r="F463" s="21"/>
      <c r="G463" s="21"/>
      <c r="H463" s="21"/>
    </row>
    <row r="464" spans="1:8" x14ac:dyDescent="0.2">
      <c r="F464" s="17"/>
      <c r="G464" s="17"/>
      <c r="H464" s="17"/>
    </row>
    <row r="465" spans="1:8" x14ac:dyDescent="0.2">
      <c r="A465">
        <v>37290</v>
      </c>
      <c r="B465" t="s">
        <v>148</v>
      </c>
      <c r="C465" s="25">
        <v>3170</v>
      </c>
      <c r="D465" s="25">
        <v>24901.35</v>
      </c>
      <c r="E465" s="26">
        <v>32078</v>
      </c>
      <c r="F465" s="17"/>
      <c r="G465" s="17"/>
      <c r="H465" s="17"/>
    </row>
    <row r="466" spans="1:8" x14ac:dyDescent="0.2">
      <c r="C466">
        <v>0</v>
      </c>
      <c r="D466">
        <v>0</v>
      </c>
      <c r="E466" s="26">
        <v>-3050</v>
      </c>
      <c r="F466" s="17"/>
      <c r="G466" s="17"/>
      <c r="H466" s="17"/>
    </row>
    <row r="467" spans="1:8" x14ac:dyDescent="0.2">
      <c r="B467" t="s">
        <v>167</v>
      </c>
      <c r="C467" s="25">
        <v>3170</v>
      </c>
      <c r="D467" s="25">
        <v>24901.35</v>
      </c>
      <c r="E467" s="26">
        <v>35128</v>
      </c>
      <c r="F467" s="17"/>
      <c r="G467" s="17"/>
      <c r="H467" s="17"/>
    </row>
    <row r="468" spans="1:8" x14ac:dyDescent="0.2">
      <c r="F468" s="17"/>
      <c r="G468" s="17"/>
      <c r="H468" s="17"/>
    </row>
    <row r="469" spans="1:8" s="19" customFormat="1" x14ac:dyDescent="0.2">
      <c r="A469">
        <v>37310</v>
      </c>
      <c r="B469" t="s">
        <v>238</v>
      </c>
      <c r="C469">
        <v>0</v>
      </c>
      <c r="D469">
        <v>0</v>
      </c>
      <c r="E469">
        <v>0</v>
      </c>
      <c r="F469" s="21"/>
      <c r="G469" s="21"/>
      <c r="H469" s="21"/>
    </row>
    <row r="470" spans="1:8" x14ac:dyDescent="0.2">
      <c r="F470" s="17"/>
      <c r="G470" s="17"/>
      <c r="H470" s="17"/>
    </row>
    <row r="471" spans="1:8" x14ac:dyDescent="0.2">
      <c r="A471">
        <v>37390</v>
      </c>
      <c r="B471" t="s">
        <v>149</v>
      </c>
      <c r="C471">
        <v>0</v>
      </c>
      <c r="D471" s="25">
        <v>-102392.44</v>
      </c>
      <c r="E471" s="26">
        <v>-174386</v>
      </c>
      <c r="F471" s="17"/>
      <c r="G471" s="17"/>
      <c r="H471" s="17"/>
    </row>
    <row r="472" spans="1:8" x14ac:dyDescent="0.2">
      <c r="C472">
        <v>0</v>
      </c>
      <c r="D472">
        <v>0</v>
      </c>
      <c r="E472" s="26">
        <v>-13399</v>
      </c>
      <c r="F472" s="17"/>
      <c r="G472" s="17"/>
      <c r="H472" s="17"/>
    </row>
    <row r="473" spans="1:8" x14ac:dyDescent="0.2">
      <c r="B473" t="s">
        <v>167</v>
      </c>
      <c r="C473">
        <v>0</v>
      </c>
      <c r="D473" s="25">
        <v>-102392.44</v>
      </c>
      <c r="E473" s="26">
        <v>-160987</v>
      </c>
      <c r="F473" s="17"/>
      <c r="G473" s="17"/>
      <c r="H473" s="17"/>
    </row>
    <row r="474" spans="1:8" x14ac:dyDescent="0.2">
      <c r="F474" s="17"/>
      <c r="G474" s="17"/>
      <c r="H474" s="17"/>
    </row>
    <row r="475" spans="1:8" x14ac:dyDescent="0.2">
      <c r="A475">
        <v>37990</v>
      </c>
      <c r="B475" t="s">
        <v>150</v>
      </c>
      <c r="C475" s="25">
        <v>5661.65</v>
      </c>
      <c r="D475" s="25">
        <v>19509.689999999999</v>
      </c>
      <c r="E475" s="26">
        <v>-23678</v>
      </c>
      <c r="F475" s="17"/>
      <c r="G475" s="17"/>
      <c r="H475" s="17"/>
    </row>
    <row r="476" spans="1:8" x14ac:dyDescent="0.2">
      <c r="C476">
        <v>0</v>
      </c>
      <c r="D476">
        <v>0</v>
      </c>
      <c r="E476" s="26">
        <v>-16449</v>
      </c>
      <c r="F476" s="17"/>
      <c r="G476" s="17"/>
      <c r="H476" s="17"/>
    </row>
    <row r="477" spans="1:8" x14ac:dyDescent="0.2">
      <c r="B477" t="s">
        <v>167</v>
      </c>
      <c r="C477" s="25">
        <v>5661.65</v>
      </c>
      <c r="D477" s="25">
        <v>19509.689999999999</v>
      </c>
      <c r="E477" s="26">
        <v>-7230</v>
      </c>
      <c r="F477" s="17"/>
      <c r="G477" s="17"/>
      <c r="H477" s="17"/>
    </row>
    <row r="478" spans="1:8" x14ac:dyDescent="0.2">
      <c r="F478" s="17"/>
      <c r="G478" s="17"/>
      <c r="H478" s="17"/>
    </row>
    <row r="479" spans="1:8" x14ac:dyDescent="0.2">
      <c r="A479">
        <v>38000</v>
      </c>
      <c r="B479" t="s">
        <v>151</v>
      </c>
      <c r="F479" s="17"/>
      <c r="G479" s="17"/>
      <c r="H479" s="17"/>
    </row>
    <row r="480" spans="1:8" x14ac:dyDescent="0.2">
      <c r="A480">
        <v>38010</v>
      </c>
      <c r="B480" t="s">
        <v>152</v>
      </c>
      <c r="C480">
        <v>0</v>
      </c>
      <c r="D480">
        <v>0</v>
      </c>
      <c r="E480">
        <v>0</v>
      </c>
      <c r="F480" s="17"/>
      <c r="G480" s="17"/>
      <c r="H480" s="17"/>
    </row>
    <row r="481" spans="1:8" x14ac:dyDescent="0.2">
      <c r="A481">
        <v>38020</v>
      </c>
      <c r="B481" t="s">
        <v>239</v>
      </c>
      <c r="C481">
        <v>0</v>
      </c>
      <c r="D481">
        <v>0</v>
      </c>
      <c r="E481">
        <v>0</v>
      </c>
      <c r="F481" s="17"/>
      <c r="G481" s="17"/>
      <c r="H481" s="17"/>
    </row>
    <row r="482" spans="1:8" x14ac:dyDescent="0.2">
      <c r="A482">
        <v>38030</v>
      </c>
      <c r="B482" t="s">
        <v>240</v>
      </c>
      <c r="C482">
        <v>0</v>
      </c>
      <c r="D482">
        <v>0</v>
      </c>
      <c r="E482">
        <v>0</v>
      </c>
      <c r="F482" s="17"/>
      <c r="G482" s="17"/>
      <c r="H482" s="17"/>
    </row>
    <row r="483" spans="1:8" x14ac:dyDescent="0.2">
      <c r="A483">
        <v>38040</v>
      </c>
      <c r="B483" t="s">
        <v>241</v>
      </c>
      <c r="C483">
        <v>0</v>
      </c>
      <c r="D483">
        <v>0</v>
      </c>
      <c r="E483">
        <v>0</v>
      </c>
      <c r="F483" s="17"/>
      <c r="G483" s="17"/>
      <c r="H483" s="17"/>
    </row>
    <row r="484" spans="1:8" x14ac:dyDescent="0.2">
      <c r="A484">
        <v>38990</v>
      </c>
      <c r="B484" t="s">
        <v>153</v>
      </c>
      <c r="C484">
        <v>0</v>
      </c>
      <c r="D484">
        <v>0</v>
      </c>
      <c r="E484">
        <v>0</v>
      </c>
      <c r="F484" s="17"/>
      <c r="G484" s="17"/>
      <c r="H484" s="17"/>
    </row>
    <row r="485" spans="1:8" x14ac:dyDescent="0.2">
      <c r="A485">
        <v>40000</v>
      </c>
      <c r="B485" t="s">
        <v>154</v>
      </c>
      <c r="F485" s="17"/>
      <c r="G485" s="17"/>
      <c r="H485" s="17"/>
    </row>
    <row r="486" spans="1:8" x14ac:dyDescent="0.2">
      <c r="F486" s="17"/>
      <c r="G486" s="17"/>
      <c r="H486" s="17"/>
    </row>
    <row r="487" spans="1:8" x14ac:dyDescent="0.2">
      <c r="A487">
        <v>40010</v>
      </c>
      <c r="B487" t="s">
        <v>155</v>
      </c>
      <c r="C487">
        <v>0</v>
      </c>
      <c r="D487">
        <v>0</v>
      </c>
      <c r="E487" s="26">
        <v>-1948</v>
      </c>
      <c r="F487" s="17"/>
      <c r="G487" s="17"/>
      <c r="H487" s="17"/>
    </row>
    <row r="488" spans="1:8" x14ac:dyDescent="0.2">
      <c r="B488" t="s">
        <v>167</v>
      </c>
      <c r="C488">
        <v>0</v>
      </c>
      <c r="D488">
        <v>0</v>
      </c>
      <c r="E488" s="26">
        <v>-1948</v>
      </c>
      <c r="F488" s="17"/>
      <c r="G488" s="17"/>
      <c r="H488" s="17"/>
    </row>
    <row r="489" spans="1:8" x14ac:dyDescent="0.2">
      <c r="F489" s="17"/>
      <c r="G489" s="17"/>
      <c r="H489" s="17"/>
    </row>
    <row r="490" spans="1:8" x14ac:dyDescent="0.2">
      <c r="A490">
        <v>40020</v>
      </c>
      <c r="B490" t="s">
        <v>188</v>
      </c>
      <c r="C490">
        <v>0</v>
      </c>
      <c r="D490">
        <v>0</v>
      </c>
      <c r="E490" s="26">
        <v>-39385</v>
      </c>
      <c r="F490" s="17"/>
      <c r="G490" s="17"/>
      <c r="H490" s="17"/>
    </row>
    <row r="491" spans="1:8" x14ac:dyDescent="0.2">
      <c r="B491" t="s">
        <v>167</v>
      </c>
      <c r="C491">
        <v>0</v>
      </c>
      <c r="D491">
        <v>0</v>
      </c>
      <c r="E491" s="26">
        <v>-39385</v>
      </c>
      <c r="F491" s="17"/>
      <c r="G491" s="17"/>
      <c r="H491" s="17"/>
    </row>
    <row r="492" spans="1:8" x14ac:dyDescent="0.2">
      <c r="F492" s="17"/>
      <c r="G492" s="17"/>
      <c r="H492" s="17"/>
    </row>
    <row r="493" spans="1:8" x14ac:dyDescent="0.2">
      <c r="A493">
        <v>40030</v>
      </c>
      <c r="B493" t="s">
        <v>156</v>
      </c>
      <c r="C493">
        <v>0</v>
      </c>
      <c r="D493" s="25">
        <v>-73445.75</v>
      </c>
      <c r="E493" s="26">
        <v>-28980</v>
      </c>
      <c r="F493" s="17"/>
      <c r="G493" s="17"/>
      <c r="H493" s="17"/>
    </row>
    <row r="494" spans="1:8" x14ac:dyDescent="0.2">
      <c r="B494" t="s">
        <v>167</v>
      </c>
      <c r="C494">
        <v>0</v>
      </c>
      <c r="D494" s="25">
        <v>-73445.75</v>
      </c>
      <c r="E494" s="26">
        <v>-28980</v>
      </c>
      <c r="F494" s="17"/>
      <c r="G494" s="17"/>
      <c r="H494" s="17"/>
    </row>
    <row r="495" spans="1:8" x14ac:dyDescent="0.2">
      <c r="F495" s="17"/>
      <c r="G495" s="17"/>
      <c r="H495" s="17"/>
    </row>
    <row r="496" spans="1:8" x14ac:dyDescent="0.2">
      <c r="A496">
        <v>40040</v>
      </c>
      <c r="B496" t="s">
        <v>242</v>
      </c>
      <c r="C496">
        <v>0</v>
      </c>
      <c r="D496">
        <v>682.65</v>
      </c>
      <c r="E496">
        <v>0</v>
      </c>
      <c r="F496" s="17"/>
      <c r="G496" s="17"/>
      <c r="H496" s="17"/>
    </row>
    <row r="497" spans="1:8" x14ac:dyDescent="0.2">
      <c r="B497" t="s">
        <v>167</v>
      </c>
      <c r="C497">
        <v>0</v>
      </c>
      <c r="D497">
        <v>682.65</v>
      </c>
      <c r="E497">
        <v>0</v>
      </c>
      <c r="F497" s="17"/>
      <c r="G497" s="17"/>
      <c r="H497" s="17"/>
    </row>
    <row r="498" spans="1:8" x14ac:dyDescent="0.2">
      <c r="F498" s="17"/>
      <c r="G498" s="17"/>
      <c r="H498" s="17"/>
    </row>
    <row r="499" spans="1:8" x14ac:dyDescent="0.2">
      <c r="A499">
        <v>40050</v>
      </c>
      <c r="B499" t="s">
        <v>243</v>
      </c>
      <c r="C499">
        <v>0</v>
      </c>
      <c r="D499">
        <v>0</v>
      </c>
      <c r="E499">
        <v>0</v>
      </c>
      <c r="F499" s="17"/>
      <c r="G499" s="17"/>
      <c r="H499" s="17"/>
    </row>
    <row r="500" spans="1:8" x14ac:dyDescent="0.2">
      <c r="F500" s="17"/>
      <c r="G500" s="17"/>
      <c r="H500" s="17"/>
    </row>
    <row r="501" spans="1:8" x14ac:dyDescent="0.2">
      <c r="A501">
        <v>40990</v>
      </c>
      <c r="B501" t="s">
        <v>157</v>
      </c>
      <c r="C501">
        <v>0</v>
      </c>
      <c r="D501" s="25">
        <v>-72763.100000000006</v>
      </c>
      <c r="E501" s="26">
        <v>-70313</v>
      </c>
      <c r="F501" s="17"/>
      <c r="G501" s="17"/>
      <c r="H501" s="17"/>
    </row>
    <row r="502" spans="1:8" x14ac:dyDescent="0.2">
      <c r="B502" t="s">
        <v>167</v>
      </c>
      <c r="C502">
        <v>0</v>
      </c>
      <c r="D502" s="25">
        <v>-72763.100000000006</v>
      </c>
      <c r="E502" s="26">
        <v>-70313</v>
      </c>
      <c r="F502" s="17"/>
      <c r="G502" s="17"/>
      <c r="H502" s="17"/>
    </row>
    <row r="503" spans="1:8" x14ac:dyDescent="0.2">
      <c r="F503" s="17"/>
      <c r="G503" s="17"/>
      <c r="H503" s="17"/>
    </row>
    <row r="504" spans="1:8" x14ac:dyDescent="0.2">
      <c r="A504">
        <v>41000</v>
      </c>
      <c r="B504" t="s">
        <v>158</v>
      </c>
      <c r="F504" s="17"/>
      <c r="G504" s="17"/>
      <c r="H504" s="17"/>
    </row>
    <row r="505" spans="1:8" x14ac:dyDescent="0.2">
      <c r="A505">
        <v>41010</v>
      </c>
      <c r="B505" t="s">
        <v>244</v>
      </c>
      <c r="C505">
        <v>0</v>
      </c>
      <c r="D505">
        <v>0</v>
      </c>
      <c r="E505">
        <v>0</v>
      </c>
      <c r="F505" s="17"/>
      <c r="G505" s="17"/>
      <c r="H505" s="17"/>
    </row>
    <row r="506" spans="1:8" x14ac:dyDescent="0.2">
      <c r="A506">
        <v>41020</v>
      </c>
      <c r="B506" t="s">
        <v>245</v>
      </c>
      <c r="C506">
        <v>0</v>
      </c>
      <c r="D506">
        <v>0</v>
      </c>
      <c r="E506">
        <v>0</v>
      </c>
      <c r="F506" s="17"/>
      <c r="G506" s="17"/>
      <c r="H506" s="17"/>
    </row>
    <row r="507" spans="1:8" x14ac:dyDescent="0.2">
      <c r="A507">
        <v>41990</v>
      </c>
      <c r="B507" t="s">
        <v>159</v>
      </c>
      <c r="C507">
        <v>0</v>
      </c>
      <c r="D507">
        <v>0</v>
      </c>
      <c r="E507">
        <v>0</v>
      </c>
      <c r="F507" s="17"/>
      <c r="G507" s="17"/>
      <c r="H507" s="17"/>
    </row>
    <row r="508" spans="1:8" x14ac:dyDescent="0.2">
      <c r="A508">
        <v>43000</v>
      </c>
      <c r="B508" t="s">
        <v>160</v>
      </c>
      <c r="F508" s="17"/>
      <c r="G508" s="17"/>
      <c r="H508" s="17"/>
    </row>
    <row r="509" spans="1:8" x14ac:dyDescent="0.2">
      <c r="F509" s="17"/>
      <c r="G509" s="17"/>
      <c r="H509" s="17"/>
    </row>
    <row r="510" spans="1:8" x14ac:dyDescent="0.2">
      <c r="A510">
        <v>43010</v>
      </c>
      <c r="B510" t="s">
        <v>161</v>
      </c>
      <c r="C510">
        <v>0</v>
      </c>
      <c r="D510">
        <v>0</v>
      </c>
      <c r="E510" s="26">
        <v>14825</v>
      </c>
      <c r="F510" s="17"/>
      <c r="G510" s="17"/>
      <c r="H510" s="17"/>
    </row>
    <row r="511" spans="1:8" x14ac:dyDescent="0.2">
      <c r="A511" t="s">
        <v>60</v>
      </c>
      <c r="B511" t="s">
        <v>61</v>
      </c>
      <c r="C511" s="23">
        <v>40819</v>
      </c>
      <c r="D511" s="24">
        <v>0.48810185185185184</v>
      </c>
      <c r="E511" t="s">
        <v>246</v>
      </c>
      <c r="F511" s="17"/>
      <c r="G511" s="17"/>
      <c r="H511" s="17"/>
    </row>
    <row r="512" spans="1:8" x14ac:dyDescent="0.2">
      <c r="F512" s="17"/>
      <c r="G512" s="17"/>
      <c r="H512" s="17"/>
    </row>
    <row r="513" spans="1:8" x14ac:dyDescent="0.2">
      <c r="A513" t="s">
        <v>62</v>
      </c>
      <c r="B513" t="s">
        <v>63</v>
      </c>
      <c r="C513" t="s">
        <v>470</v>
      </c>
      <c r="D513" t="s">
        <v>471</v>
      </c>
      <c r="E513" t="s">
        <v>172</v>
      </c>
      <c r="F513" s="17"/>
      <c r="G513" s="17"/>
      <c r="H513" s="17"/>
    </row>
    <row r="514" spans="1:8" x14ac:dyDescent="0.2">
      <c r="B514" t="s">
        <v>167</v>
      </c>
      <c r="C514">
        <v>0</v>
      </c>
      <c r="D514">
        <v>0</v>
      </c>
      <c r="E514" s="26">
        <v>14825</v>
      </c>
      <c r="F514" s="17"/>
      <c r="G514" s="17"/>
      <c r="H514" s="17"/>
    </row>
    <row r="515" spans="1:8" x14ac:dyDescent="0.2">
      <c r="F515" s="17"/>
      <c r="G515" s="17"/>
      <c r="H515" s="17"/>
    </row>
    <row r="516" spans="1:8" x14ac:dyDescent="0.2">
      <c r="A516">
        <v>43990</v>
      </c>
      <c r="B516" t="s">
        <v>162</v>
      </c>
      <c r="C516">
        <v>0</v>
      </c>
      <c r="D516">
        <v>0</v>
      </c>
      <c r="E516" s="26">
        <v>14825</v>
      </c>
      <c r="F516" s="17"/>
      <c r="G516" s="17"/>
      <c r="H516" s="17"/>
    </row>
    <row r="517" spans="1:8" x14ac:dyDescent="0.2">
      <c r="B517" t="s">
        <v>167</v>
      </c>
      <c r="C517">
        <v>0</v>
      </c>
      <c r="D517">
        <v>0</v>
      </c>
      <c r="E517" s="26">
        <v>14825</v>
      </c>
      <c r="F517" s="17"/>
      <c r="G517" s="17"/>
      <c r="H517" s="17"/>
    </row>
    <row r="518" spans="1:8" x14ac:dyDescent="0.2">
      <c r="F518" s="17"/>
      <c r="G518" s="17"/>
      <c r="H518" s="17"/>
    </row>
    <row r="519" spans="1:8" x14ac:dyDescent="0.2">
      <c r="A519">
        <v>59990</v>
      </c>
      <c r="B519" t="s">
        <v>163</v>
      </c>
      <c r="C519" s="25">
        <v>73779.37</v>
      </c>
      <c r="D519" s="25">
        <v>32817.9</v>
      </c>
      <c r="E519" s="26">
        <v>-246907</v>
      </c>
      <c r="F519" s="17"/>
      <c r="G519" s="17"/>
      <c r="H519" s="17"/>
    </row>
    <row r="520" spans="1:8" x14ac:dyDescent="0.2">
      <c r="C520">
        <v>0</v>
      </c>
      <c r="D520">
        <v>793.68</v>
      </c>
      <c r="E520" s="26">
        <v>-24326</v>
      </c>
      <c r="F520" s="17"/>
      <c r="G520" s="17"/>
      <c r="H520" s="17"/>
    </row>
    <row r="521" spans="1:8" x14ac:dyDescent="0.2">
      <c r="B521" t="s">
        <v>165</v>
      </c>
      <c r="C521" s="25">
        <v>-291547.21999999997</v>
      </c>
      <c r="D521" s="25">
        <v>-2629833.87</v>
      </c>
      <c r="E521" s="26">
        <v>-3425549</v>
      </c>
      <c r="F521" s="17"/>
      <c r="G521" s="17"/>
      <c r="H521" s="17"/>
    </row>
    <row r="522" spans="1:8" x14ac:dyDescent="0.2">
      <c r="B522" t="s">
        <v>167</v>
      </c>
      <c r="C522" s="25">
        <v>288638.74</v>
      </c>
      <c r="D522" s="25">
        <v>2630102.9300000002</v>
      </c>
      <c r="E522" s="26">
        <v>3051185</v>
      </c>
      <c r="F522" s="17"/>
      <c r="G522" s="17"/>
      <c r="H522" s="17"/>
    </row>
    <row r="523" spans="1:8" x14ac:dyDescent="0.2">
      <c r="B523" t="s">
        <v>170</v>
      </c>
      <c r="C523" s="25">
        <v>2372.9499999999998</v>
      </c>
      <c r="D523" s="25">
        <v>20762.009999999998</v>
      </c>
      <c r="E523" s="26">
        <v>84372</v>
      </c>
      <c r="F523" s="17"/>
      <c r="G523" s="17"/>
      <c r="H523" s="17"/>
    </row>
    <row r="524" spans="1:8" x14ac:dyDescent="0.2">
      <c r="B524" t="s">
        <v>168</v>
      </c>
      <c r="C524" s="25">
        <v>8241.83</v>
      </c>
      <c r="D524" s="25">
        <v>-102777.97</v>
      </c>
      <c r="E524" s="26">
        <v>-84372</v>
      </c>
      <c r="F524" s="17"/>
      <c r="G524" s="17"/>
      <c r="H524" s="17"/>
    </row>
    <row r="525" spans="1:8" x14ac:dyDescent="0.2">
      <c r="B525" t="s">
        <v>169</v>
      </c>
      <c r="C525" s="25">
        <v>9865.85</v>
      </c>
      <c r="D525" s="25">
        <v>-4411.43</v>
      </c>
      <c r="E525">
        <v>0</v>
      </c>
      <c r="F525" s="17"/>
      <c r="G525" s="17"/>
      <c r="H525" s="17"/>
    </row>
    <row r="526" spans="1:8" x14ac:dyDescent="0.2">
      <c r="B526" t="s">
        <v>173</v>
      </c>
      <c r="C526" s="25">
        <v>33843.15</v>
      </c>
      <c r="D526" s="25">
        <v>52340.83</v>
      </c>
      <c r="E526" s="26">
        <v>76796</v>
      </c>
      <c r="F526" s="17"/>
      <c r="G526" s="17"/>
      <c r="H526" s="17"/>
    </row>
    <row r="527" spans="1:8" x14ac:dyDescent="0.2">
      <c r="B527" t="s">
        <v>174</v>
      </c>
      <c r="C527" s="25">
        <v>14514.07</v>
      </c>
      <c r="D527" s="25">
        <v>45854.19</v>
      </c>
      <c r="E527" s="26">
        <v>43733</v>
      </c>
      <c r="F527" s="17"/>
      <c r="G527" s="17"/>
      <c r="H527" s="17"/>
    </row>
    <row r="528" spans="1:8" x14ac:dyDescent="0.2">
      <c r="B528" t="s">
        <v>175</v>
      </c>
      <c r="C528">
        <v>0</v>
      </c>
      <c r="D528" s="25">
        <v>1176</v>
      </c>
      <c r="E528">
        <v>817</v>
      </c>
      <c r="F528" s="17"/>
      <c r="G528" s="17"/>
      <c r="H528" s="17"/>
    </row>
    <row r="529" spans="1:8" x14ac:dyDescent="0.2">
      <c r="B529" t="s">
        <v>179</v>
      </c>
      <c r="C529">
        <v>0</v>
      </c>
      <c r="D529">
        <v>0</v>
      </c>
      <c r="E529" s="26">
        <v>4190</v>
      </c>
      <c r="F529" s="17"/>
      <c r="G529" s="17"/>
      <c r="H529" s="17"/>
    </row>
    <row r="530" spans="1:8" x14ac:dyDescent="0.2">
      <c r="B530" t="s">
        <v>180</v>
      </c>
      <c r="C530">
        <v>0</v>
      </c>
      <c r="D530">
        <v>0</v>
      </c>
      <c r="E530">
        <v>111</v>
      </c>
      <c r="F530" s="17"/>
      <c r="G530" s="17"/>
      <c r="H530" s="17"/>
    </row>
    <row r="531" spans="1:8" x14ac:dyDescent="0.2">
      <c r="B531" t="s">
        <v>176</v>
      </c>
      <c r="C531" s="25">
        <v>7850</v>
      </c>
      <c r="D531" s="25">
        <v>18811.53</v>
      </c>
      <c r="E531" s="26">
        <v>26136</v>
      </c>
      <c r="F531" s="17"/>
      <c r="G531" s="17"/>
      <c r="H531" s="17"/>
    </row>
    <row r="533" spans="1:8" x14ac:dyDescent="0.2">
      <c r="A533" t="s">
        <v>60</v>
      </c>
      <c r="B533" t="s">
        <v>61</v>
      </c>
      <c r="C533" s="23">
        <v>40819</v>
      </c>
      <c r="D533" s="24">
        <v>0.48810185185185184</v>
      </c>
      <c r="E533" t="s">
        <v>247</v>
      </c>
    </row>
    <row r="535" spans="1:8" x14ac:dyDescent="0.2">
      <c r="A535" t="s">
        <v>62</v>
      </c>
      <c r="B535" t="s">
        <v>63</v>
      </c>
      <c r="C535" t="s">
        <v>470</v>
      </c>
      <c r="D535" t="s">
        <v>471</v>
      </c>
      <c r="E535" t="s">
        <v>172</v>
      </c>
    </row>
    <row r="536" spans="1:8" x14ac:dyDescent="0.2">
      <c r="A536">
        <v>60000</v>
      </c>
      <c r="B536" t="s">
        <v>248</v>
      </c>
    </row>
    <row r="537" spans="1:8" x14ac:dyDescent="0.2">
      <c r="A537">
        <v>60002</v>
      </c>
      <c r="B537" t="s">
        <v>249</v>
      </c>
    </row>
    <row r="538" spans="1:8" x14ac:dyDescent="0.2">
      <c r="A538">
        <v>60003</v>
      </c>
      <c r="B538" t="s">
        <v>250</v>
      </c>
    </row>
    <row r="539" spans="1:8" x14ac:dyDescent="0.2">
      <c r="A539">
        <v>60004</v>
      </c>
      <c r="B539" t="s">
        <v>251</v>
      </c>
    </row>
    <row r="540" spans="1:8" x14ac:dyDescent="0.2">
      <c r="A540">
        <v>60005</v>
      </c>
      <c r="B540" t="s">
        <v>252</v>
      </c>
    </row>
    <row r="541" spans="1:8" x14ac:dyDescent="0.2">
      <c r="A541">
        <v>60010</v>
      </c>
      <c r="B541" t="s">
        <v>253</v>
      </c>
      <c r="C541">
        <v>0</v>
      </c>
      <c r="D541" s="25">
        <v>2850866.18</v>
      </c>
      <c r="E541" s="26">
        <v>2850866</v>
      </c>
    </row>
    <row r="542" spans="1:8" x14ac:dyDescent="0.2">
      <c r="A542">
        <v>60015</v>
      </c>
      <c r="B542" t="s">
        <v>254</v>
      </c>
      <c r="C542">
        <v>0</v>
      </c>
      <c r="D542">
        <v>0</v>
      </c>
      <c r="E542">
        <v>0</v>
      </c>
    </row>
    <row r="543" spans="1:8" x14ac:dyDescent="0.2">
      <c r="A543">
        <v>60020</v>
      </c>
      <c r="B543" t="s">
        <v>255</v>
      </c>
      <c r="C543">
        <v>0</v>
      </c>
      <c r="D543">
        <v>0</v>
      </c>
      <c r="E543">
        <v>0</v>
      </c>
    </row>
    <row r="544" spans="1:8" x14ac:dyDescent="0.2">
      <c r="A544">
        <v>60021</v>
      </c>
      <c r="B544" t="s">
        <v>256</v>
      </c>
      <c r="C544">
        <v>0</v>
      </c>
      <c r="D544" s="25">
        <v>2850866.18</v>
      </c>
      <c r="E544" s="26">
        <v>2850866</v>
      </c>
    </row>
    <row r="545" spans="1:5" x14ac:dyDescent="0.2">
      <c r="A545">
        <v>60025</v>
      </c>
      <c r="B545" t="s">
        <v>257</v>
      </c>
    </row>
    <row r="546" spans="1:5" x14ac:dyDescent="0.2">
      <c r="A546">
        <v>60027</v>
      </c>
      <c r="B546" t="s">
        <v>258</v>
      </c>
      <c r="C546">
        <v>0</v>
      </c>
      <c r="D546">
        <v>0</v>
      </c>
      <c r="E546">
        <v>0</v>
      </c>
    </row>
    <row r="547" spans="1:5" x14ac:dyDescent="0.2">
      <c r="A547">
        <v>60030</v>
      </c>
      <c r="B547" t="s">
        <v>259</v>
      </c>
      <c r="C547">
        <v>0</v>
      </c>
      <c r="D547">
        <v>0</v>
      </c>
      <c r="E547">
        <v>0</v>
      </c>
    </row>
    <row r="548" spans="1:5" x14ac:dyDescent="0.2">
      <c r="A548">
        <v>60035</v>
      </c>
      <c r="B548" t="s">
        <v>260</v>
      </c>
      <c r="C548">
        <v>0</v>
      </c>
      <c r="D548">
        <v>0</v>
      </c>
      <c r="E548">
        <v>0</v>
      </c>
    </row>
    <row r="549" spans="1:5" x14ac:dyDescent="0.2">
      <c r="A549">
        <v>60036</v>
      </c>
      <c r="B549" t="s">
        <v>261</v>
      </c>
      <c r="C549">
        <v>0</v>
      </c>
      <c r="D549">
        <v>0</v>
      </c>
      <c r="E549">
        <v>0</v>
      </c>
    </row>
    <row r="550" spans="1:5" x14ac:dyDescent="0.2">
      <c r="A550">
        <v>60040</v>
      </c>
      <c r="B550" t="s">
        <v>262</v>
      </c>
    </row>
    <row r="551" spans="1:5" x14ac:dyDescent="0.2">
      <c r="A551">
        <v>60042</v>
      </c>
      <c r="B551" t="s">
        <v>263</v>
      </c>
      <c r="C551">
        <v>0</v>
      </c>
      <c r="D551">
        <v>0</v>
      </c>
      <c r="E551">
        <v>0</v>
      </c>
    </row>
    <row r="552" spans="1:5" x14ac:dyDescent="0.2">
      <c r="A552">
        <v>60045</v>
      </c>
      <c r="B552" t="s">
        <v>264</v>
      </c>
      <c r="C552">
        <v>0</v>
      </c>
      <c r="D552">
        <v>0</v>
      </c>
      <c r="E552">
        <v>0</v>
      </c>
    </row>
    <row r="553" spans="1:5" x14ac:dyDescent="0.2">
      <c r="A553">
        <v>60050</v>
      </c>
      <c r="B553" t="s">
        <v>265</v>
      </c>
      <c r="C553">
        <v>0</v>
      </c>
      <c r="D553">
        <v>0</v>
      </c>
      <c r="E553">
        <v>0</v>
      </c>
    </row>
    <row r="554" spans="1:5" x14ac:dyDescent="0.2">
      <c r="A554">
        <v>60051</v>
      </c>
      <c r="B554" t="s">
        <v>266</v>
      </c>
      <c r="C554">
        <v>0</v>
      </c>
      <c r="D554">
        <v>0</v>
      </c>
      <c r="E554">
        <v>0</v>
      </c>
    </row>
    <row r="555" spans="1:5" x14ac:dyDescent="0.2">
      <c r="A555">
        <v>60055</v>
      </c>
      <c r="B555" t="s">
        <v>151</v>
      </c>
    </row>
    <row r="556" spans="1:5" x14ac:dyDescent="0.2">
      <c r="A556">
        <v>60057</v>
      </c>
      <c r="B556" t="s">
        <v>267</v>
      </c>
      <c r="C556">
        <v>0</v>
      </c>
      <c r="D556">
        <v>0</v>
      </c>
      <c r="E556">
        <v>0</v>
      </c>
    </row>
    <row r="558" spans="1:5" x14ac:dyDescent="0.2">
      <c r="A558">
        <v>60060</v>
      </c>
      <c r="B558" t="s">
        <v>268</v>
      </c>
      <c r="C558">
        <v>0</v>
      </c>
      <c r="D558" s="25">
        <v>-1342833</v>
      </c>
      <c r="E558" s="26">
        <v>-1342833</v>
      </c>
    </row>
    <row r="559" spans="1:5" x14ac:dyDescent="0.2">
      <c r="C559">
        <v>0</v>
      </c>
      <c r="D559" s="25">
        <v>-1360779.5</v>
      </c>
      <c r="E559" s="26">
        <v>-1360780</v>
      </c>
    </row>
    <row r="560" spans="1:5" x14ac:dyDescent="0.2">
      <c r="B560" t="s">
        <v>167</v>
      </c>
      <c r="C560">
        <v>0</v>
      </c>
      <c r="D560" s="25">
        <v>17946.5</v>
      </c>
      <c r="E560" s="26">
        <v>17947</v>
      </c>
    </row>
    <row r="562" spans="1:5" x14ac:dyDescent="0.2">
      <c r="A562">
        <v>60065</v>
      </c>
      <c r="B562" t="s">
        <v>269</v>
      </c>
      <c r="C562">
        <v>0</v>
      </c>
      <c r="D562">
        <v>0</v>
      </c>
      <c r="E562">
        <v>0</v>
      </c>
    </row>
    <row r="564" spans="1:5" x14ac:dyDescent="0.2">
      <c r="A564">
        <v>60066</v>
      </c>
      <c r="B564" t="s">
        <v>153</v>
      </c>
      <c r="C564">
        <v>0</v>
      </c>
      <c r="D564" s="25">
        <v>-1342833</v>
      </c>
      <c r="E564" s="26">
        <v>-1342833</v>
      </c>
    </row>
    <row r="565" spans="1:5" x14ac:dyDescent="0.2">
      <c r="C565">
        <v>0</v>
      </c>
      <c r="D565" s="25">
        <v>-1360779.5</v>
      </c>
      <c r="E565" s="26">
        <v>-1360780</v>
      </c>
    </row>
    <row r="566" spans="1:5" x14ac:dyDescent="0.2">
      <c r="B566" t="s">
        <v>167</v>
      </c>
      <c r="C566">
        <v>0</v>
      </c>
      <c r="D566" s="25">
        <v>17946.5</v>
      </c>
      <c r="E566" s="26">
        <v>17947</v>
      </c>
    </row>
    <row r="568" spans="1:5" x14ac:dyDescent="0.2">
      <c r="A568">
        <v>60090</v>
      </c>
      <c r="B568" t="s">
        <v>270</v>
      </c>
      <c r="C568">
        <v>0</v>
      </c>
      <c r="D568" s="25">
        <v>1508033.18</v>
      </c>
      <c r="E568" s="26">
        <v>1508033</v>
      </c>
    </row>
    <row r="569" spans="1:5" x14ac:dyDescent="0.2">
      <c r="C569">
        <v>0</v>
      </c>
      <c r="D569" s="25">
        <v>1490086.68</v>
      </c>
      <c r="E569" s="26">
        <v>1490087</v>
      </c>
    </row>
    <row r="570" spans="1:5" x14ac:dyDescent="0.2">
      <c r="B570" t="s">
        <v>167</v>
      </c>
      <c r="C570">
        <v>0</v>
      </c>
      <c r="D570" s="25">
        <v>17946.5</v>
      </c>
      <c r="E570" s="26">
        <v>17947</v>
      </c>
    </row>
    <row r="572" spans="1:5" x14ac:dyDescent="0.2">
      <c r="A572">
        <v>60100</v>
      </c>
      <c r="B572" t="s">
        <v>271</v>
      </c>
    </row>
    <row r="573" spans="1:5" x14ac:dyDescent="0.2">
      <c r="A573">
        <v>60110</v>
      </c>
      <c r="B573" t="s">
        <v>272</v>
      </c>
      <c r="C573">
        <v>0</v>
      </c>
      <c r="D573">
        <v>0</v>
      </c>
      <c r="E573">
        <v>0</v>
      </c>
    </row>
    <row r="574" spans="1:5" x14ac:dyDescent="0.2">
      <c r="A574">
        <v>60115</v>
      </c>
      <c r="B574" t="s">
        <v>273</v>
      </c>
      <c r="C574">
        <v>0</v>
      </c>
      <c r="D574" s="25">
        <v>649332.07999999996</v>
      </c>
      <c r="E574" s="26">
        <v>649332</v>
      </c>
    </row>
    <row r="575" spans="1:5" x14ac:dyDescent="0.2">
      <c r="A575">
        <v>60120</v>
      </c>
      <c r="B575" t="s">
        <v>274</v>
      </c>
      <c r="C575">
        <v>0</v>
      </c>
      <c r="D575">
        <v>0</v>
      </c>
      <c r="E575">
        <v>0</v>
      </c>
    </row>
    <row r="576" spans="1:5" x14ac:dyDescent="0.2">
      <c r="A576">
        <v>60121</v>
      </c>
      <c r="B576" t="s">
        <v>256</v>
      </c>
      <c r="C576">
        <v>0</v>
      </c>
      <c r="D576" s="25">
        <v>649332.07999999996</v>
      </c>
      <c r="E576" s="26">
        <v>649332</v>
      </c>
    </row>
    <row r="577" spans="1:5" x14ac:dyDescent="0.2">
      <c r="A577">
        <v>60123</v>
      </c>
      <c r="B577" t="s">
        <v>275</v>
      </c>
    </row>
    <row r="578" spans="1:5" x14ac:dyDescent="0.2">
      <c r="A578">
        <v>60125</v>
      </c>
      <c r="B578" t="s">
        <v>276</v>
      </c>
      <c r="C578">
        <v>0</v>
      </c>
      <c r="D578">
        <v>0</v>
      </c>
      <c r="E578">
        <v>0</v>
      </c>
    </row>
    <row r="579" spans="1:5" x14ac:dyDescent="0.2">
      <c r="A579">
        <v>60130</v>
      </c>
      <c r="B579" t="s">
        <v>277</v>
      </c>
      <c r="C579">
        <v>0</v>
      </c>
      <c r="D579" s="25">
        <v>-649332.07999999996</v>
      </c>
      <c r="E579" s="26">
        <v>-649332</v>
      </c>
    </row>
    <row r="580" spans="1:5" x14ac:dyDescent="0.2">
      <c r="A580">
        <v>60135</v>
      </c>
      <c r="B580" t="s">
        <v>278</v>
      </c>
      <c r="C580">
        <v>0</v>
      </c>
      <c r="D580">
        <v>0</v>
      </c>
      <c r="E580">
        <v>0</v>
      </c>
    </row>
    <row r="581" spans="1:5" x14ac:dyDescent="0.2">
      <c r="A581">
        <v>60136</v>
      </c>
      <c r="B581" t="s">
        <v>279</v>
      </c>
      <c r="C581">
        <v>0</v>
      </c>
      <c r="D581" s="25">
        <v>-649332.07999999996</v>
      </c>
      <c r="E581" s="26">
        <v>-649332</v>
      </c>
    </row>
    <row r="582" spans="1:5" x14ac:dyDescent="0.2">
      <c r="A582">
        <v>60190</v>
      </c>
      <c r="B582" t="s">
        <v>280</v>
      </c>
      <c r="C582">
        <v>0</v>
      </c>
      <c r="D582">
        <v>0</v>
      </c>
      <c r="E582">
        <v>0</v>
      </c>
    </row>
    <row r="583" spans="1:5" x14ac:dyDescent="0.2">
      <c r="A583">
        <v>60200</v>
      </c>
      <c r="B583" t="s">
        <v>281</v>
      </c>
    </row>
    <row r="584" spans="1:5" x14ac:dyDescent="0.2">
      <c r="A584">
        <v>60210</v>
      </c>
      <c r="B584" t="s">
        <v>282</v>
      </c>
      <c r="C584">
        <v>0</v>
      </c>
      <c r="D584">
        <v>0</v>
      </c>
      <c r="E584">
        <v>0</v>
      </c>
    </row>
    <row r="585" spans="1:5" x14ac:dyDescent="0.2">
      <c r="A585">
        <v>60215</v>
      </c>
      <c r="B585" t="s">
        <v>283</v>
      </c>
      <c r="C585">
        <v>0</v>
      </c>
      <c r="D585">
        <v>0</v>
      </c>
      <c r="E585">
        <v>0</v>
      </c>
    </row>
    <row r="586" spans="1:5" x14ac:dyDescent="0.2">
      <c r="A586">
        <v>60220</v>
      </c>
      <c r="B586" t="s">
        <v>284</v>
      </c>
      <c r="C586">
        <v>0</v>
      </c>
      <c r="D586">
        <v>0</v>
      </c>
      <c r="E586">
        <v>0</v>
      </c>
    </row>
    <row r="587" spans="1:5" x14ac:dyDescent="0.2">
      <c r="A587">
        <v>60221</v>
      </c>
      <c r="B587" t="s">
        <v>285</v>
      </c>
      <c r="C587">
        <v>0</v>
      </c>
      <c r="D587">
        <v>0</v>
      </c>
      <c r="E587">
        <v>0</v>
      </c>
    </row>
    <row r="588" spans="1:5" x14ac:dyDescent="0.2">
      <c r="A588">
        <v>60223</v>
      </c>
      <c r="B588" t="s">
        <v>286</v>
      </c>
    </row>
    <row r="589" spans="1:5" x14ac:dyDescent="0.2">
      <c r="A589">
        <v>60225</v>
      </c>
      <c r="B589" t="s">
        <v>287</v>
      </c>
      <c r="C589">
        <v>0</v>
      </c>
      <c r="D589">
        <v>0</v>
      </c>
      <c r="E589">
        <v>0</v>
      </c>
    </row>
    <row r="590" spans="1:5" x14ac:dyDescent="0.2">
      <c r="A590">
        <v>60230</v>
      </c>
      <c r="B590" t="s">
        <v>288</v>
      </c>
      <c r="C590">
        <v>0</v>
      </c>
      <c r="D590">
        <v>0</v>
      </c>
      <c r="E590">
        <v>0</v>
      </c>
    </row>
    <row r="591" spans="1:5" x14ac:dyDescent="0.2">
      <c r="A591">
        <v>60235</v>
      </c>
      <c r="B591" t="s">
        <v>289</v>
      </c>
      <c r="C591">
        <v>0</v>
      </c>
      <c r="D591">
        <v>0</v>
      </c>
      <c r="E591">
        <v>0</v>
      </c>
    </row>
    <row r="592" spans="1:5" x14ac:dyDescent="0.2">
      <c r="A592">
        <v>60236</v>
      </c>
      <c r="B592" t="s">
        <v>290</v>
      </c>
      <c r="C592">
        <v>0</v>
      </c>
      <c r="D592">
        <v>0</v>
      </c>
      <c r="E592">
        <v>0</v>
      </c>
    </row>
    <row r="593" spans="1:5" x14ac:dyDescent="0.2">
      <c r="A593">
        <v>60290</v>
      </c>
      <c r="B593" t="s">
        <v>285</v>
      </c>
      <c r="C593">
        <v>0</v>
      </c>
      <c r="D593">
        <v>0</v>
      </c>
      <c r="E593">
        <v>0</v>
      </c>
    </row>
    <row r="595" spans="1:5" x14ac:dyDescent="0.2">
      <c r="A595">
        <v>60990</v>
      </c>
      <c r="B595" t="s">
        <v>291</v>
      </c>
      <c r="C595">
        <v>0</v>
      </c>
      <c r="D595" s="25">
        <v>1508033.18</v>
      </c>
      <c r="E595" s="26">
        <v>1508033</v>
      </c>
    </row>
    <row r="596" spans="1:5" x14ac:dyDescent="0.2">
      <c r="C596">
        <v>0</v>
      </c>
      <c r="D596" s="25">
        <v>1490086.68</v>
      </c>
      <c r="E596" s="26">
        <v>1490087</v>
      </c>
    </row>
    <row r="597" spans="1:5" x14ac:dyDescent="0.2">
      <c r="B597" t="s">
        <v>167</v>
      </c>
      <c r="C597">
        <v>0</v>
      </c>
      <c r="D597" s="25">
        <v>17946.5</v>
      </c>
      <c r="E597" s="26">
        <v>17947</v>
      </c>
    </row>
    <row r="599" spans="1:5" x14ac:dyDescent="0.2">
      <c r="A599">
        <v>61000</v>
      </c>
      <c r="B599" t="s">
        <v>292</v>
      </c>
    </row>
    <row r="600" spans="1:5" x14ac:dyDescent="0.2">
      <c r="A600">
        <v>61005</v>
      </c>
      <c r="B600" t="s">
        <v>293</v>
      </c>
    </row>
    <row r="601" spans="1:5" x14ac:dyDescent="0.2">
      <c r="A601">
        <v>61010</v>
      </c>
      <c r="B601" t="s">
        <v>294</v>
      </c>
      <c r="C601">
        <v>0</v>
      </c>
      <c r="D601" s="25">
        <v>1000</v>
      </c>
      <c r="E601" s="26">
        <v>1000</v>
      </c>
    </row>
    <row r="602" spans="1:5" x14ac:dyDescent="0.2">
      <c r="A602">
        <v>61015</v>
      </c>
      <c r="B602" t="s">
        <v>295</v>
      </c>
      <c r="C602">
        <v>0</v>
      </c>
      <c r="D602">
        <v>0</v>
      </c>
      <c r="E602">
        <v>0</v>
      </c>
    </row>
    <row r="603" spans="1:5" x14ac:dyDescent="0.2">
      <c r="A603">
        <v>61110</v>
      </c>
      <c r="B603" t="s">
        <v>296</v>
      </c>
      <c r="C603">
        <v>0</v>
      </c>
      <c r="D603" s="25">
        <v>46283.6</v>
      </c>
      <c r="E603" s="26">
        <v>46284</v>
      </c>
    </row>
    <row r="605" spans="1:5" x14ac:dyDescent="0.2">
      <c r="A605">
        <v>61115</v>
      </c>
      <c r="B605" t="s">
        <v>297</v>
      </c>
      <c r="C605">
        <v>0</v>
      </c>
      <c r="D605" s="25">
        <v>1098145.48</v>
      </c>
      <c r="E605" s="26">
        <v>1028705</v>
      </c>
    </row>
    <row r="606" spans="1:5" x14ac:dyDescent="0.2">
      <c r="A606" t="s">
        <v>60</v>
      </c>
      <c r="B606" t="s">
        <v>61</v>
      </c>
      <c r="C606" s="23">
        <v>40819</v>
      </c>
      <c r="D606" s="24">
        <v>0.48810185185185184</v>
      </c>
      <c r="E606" t="s">
        <v>298</v>
      </c>
    </row>
    <row r="608" spans="1:5" x14ac:dyDescent="0.2">
      <c r="A608" t="s">
        <v>62</v>
      </c>
      <c r="B608" t="s">
        <v>63</v>
      </c>
      <c r="C608" t="s">
        <v>470</v>
      </c>
      <c r="D608" t="s">
        <v>471</v>
      </c>
      <c r="E608" t="s">
        <v>172</v>
      </c>
    </row>
    <row r="609" spans="1:5" x14ac:dyDescent="0.2">
      <c r="C609">
        <v>0</v>
      </c>
      <c r="D609" s="25">
        <v>1028289.7</v>
      </c>
      <c r="E609" s="26">
        <v>1028705</v>
      </c>
    </row>
    <row r="610" spans="1:5" x14ac:dyDescent="0.2">
      <c r="B610" t="s">
        <v>167</v>
      </c>
      <c r="C610">
        <v>0</v>
      </c>
      <c r="D610" s="25">
        <v>69855.78</v>
      </c>
      <c r="E610">
        <v>0</v>
      </c>
    </row>
    <row r="612" spans="1:5" x14ac:dyDescent="0.2">
      <c r="A612">
        <v>61120</v>
      </c>
      <c r="B612" t="s">
        <v>299</v>
      </c>
      <c r="C612">
        <v>0</v>
      </c>
      <c r="D612">
        <v>0</v>
      </c>
      <c r="E612">
        <v>0</v>
      </c>
    </row>
    <row r="614" spans="1:5" x14ac:dyDescent="0.2">
      <c r="A614">
        <v>61980</v>
      </c>
      <c r="B614" t="s">
        <v>300</v>
      </c>
      <c r="C614">
        <v>0</v>
      </c>
      <c r="D614" s="25">
        <v>1145429.08</v>
      </c>
      <c r="E614" s="26">
        <v>1075989</v>
      </c>
    </row>
    <row r="615" spans="1:5" x14ac:dyDescent="0.2">
      <c r="C615">
        <v>0</v>
      </c>
      <c r="D615" s="25">
        <v>1075573.3</v>
      </c>
      <c r="E615" s="26">
        <v>1075989</v>
      </c>
    </row>
    <row r="616" spans="1:5" x14ac:dyDescent="0.2">
      <c r="B616" t="s">
        <v>167</v>
      </c>
      <c r="C616">
        <v>0</v>
      </c>
      <c r="D616" s="25">
        <v>69855.78</v>
      </c>
      <c r="E616">
        <v>0</v>
      </c>
    </row>
    <row r="618" spans="1:5" x14ac:dyDescent="0.2">
      <c r="A618">
        <v>61990</v>
      </c>
      <c r="B618" t="s">
        <v>301</v>
      </c>
      <c r="C618">
        <v>0</v>
      </c>
      <c r="D618" s="25">
        <v>1145429.08</v>
      </c>
      <c r="E618" s="26">
        <v>1075989</v>
      </c>
    </row>
    <row r="619" spans="1:5" x14ac:dyDescent="0.2">
      <c r="C619">
        <v>0</v>
      </c>
      <c r="D619" s="25">
        <v>1075573.3</v>
      </c>
      <c r="E619" s="26">
        <v>1075989</v>
      </c>
    </row>
    <row r="620" spans="1:5" x14ac:dyDescent="0.2">
      <c r="B620" t="s">
        <v>167</v>
      </c>
      <c r="C620">
        <v>0</v>
      </c>
      <c r="D620" s="25">
        <v>69855.78</v>
      </c>
      <c r="E620">
        <v>0</v>
      </c>
    </row>
    <row r="622" spans="1:5" x14ac:dyDescent="0.2">
      <c r="A622">
        <v>61995</v>
      </c>
      <c r="B622" t="s">
        <v>302</v>
      </c>
      <c r="C622">
        <v>0</v>
      </c>
      <c r="D622" s="25">
        <v>2653462.2599999998</v>
      </c>
      <c r="E622" s="26">
        <v>2584022</v>
      </c>
    </row>
    <row r="623" spans="1:5" x14ac:dyDescent="0.2">
      <c r="C623">
        <v>0</v>
      </c>
      <c r="D623" s="25">
        <v>2565659.98</v>
      </c>
      <c r="E623" s="26">
        <v>2566075</v>
      </c>
    </row>
    <row r="624" spans="1:5" x14ac:dyDescent="0.2">
      <c r="B624" t="s">
        <v>167</v>
      </c>
      <c r="C624">
        <v>0</v>
      </c>
      <c r="D624" s="25">
        <v>87802.28</v>
      </c>
      <c r="E624" s="26">
        <v>17947</v>
      </c>
    </row>
    <row r="626" spans="1:5" x14ac:dyDescent="0.2">
      <c r="A626">
        <v>62000</v>
      </c>
      <c r="B626" t="s">
        <v>303</v>
      </c>
    </row>
    <row r="627" spans="1:5" x14ac:dyDescent="0.2">
      <c r="A627">
        <v>62004</v>
      </c>
      <c r="B627" t="s">
        <v>304</v>
      </c>
    </row>
    <row r="629" spans="1:5" x14ac:dyDescent="0.2">
      <c r="A629">
        <v>62005</v>
      </c>
      <c r="B629" t="s">
        <v>305</v>
      </c>
      <c r="C629">
        <v>0</v>
      </c>
      <c r="D629" s="25">
        <v>-1793.44</v>
      </c>
      <c r="E629" s="26">
        <v>-1618</v>
      </c>
    </row>
    <row r="630" spans="1:5" x14ac:dyDescent="0.2">
      <c r="C630">
        <v>0</v>
      </c>
      <c r="D630" s="25">
        <v>-18082.2</v>
      </c>
      <c r="E630" s="26">
        <v>-18082</v>
      </c>
    </row>
    <row r="631" spans="1:5" x14ac:dyDescent="0.2">
      <c r="B631" t="s">
        <v>165</v>
      </c>
      <c r="C631">
        <v>0</v>
      </c>
      <c r="D631" s="25">
        <v>16288.76</v>
      </c>
      <c r="E631" s="26">
        <v>16464</v>
      </c>
    </row>
    <row r="633" spans="1:5" x14ac:dyDescent="0.2">
      <c r="A633">
        <v>62015</v>
      </c>
      <c r="B633" t="s">
        <v>306</v>
      </c>
      <c r="C633">
        <v>0</v>
      </c>
      <c r="D633">
        <v>0</v>
      </c>
      <c r="E633">
        <v>0</v>
      </c>
    </row>
    <row r="634" spans="1:5" x14ac:dyDescent="0.2">
      <c r="C634">
        <v>0</v>
      </c>
      <c r="D634">
        <v>-81</v>
      </c>
      <c r="E634">
        <v>-81</v>
      </c>
    </row>
    <row r="635" spans="1:5" x14ac:dyDescent="0.2">
      <c r="B635" t="s">
        <v>165</v>
      </c>
      <c r="C635">
        <v>0</v>
      </c>
      <c r="D635">
        <v>81</v>
      </c>
      <c r="E635">
        <v>81</v>
      </c>
    </row>
    <row r="637" spans="1:5" x14ac:dyDescent="0.2">
      <c r="A637">
        <v>62025</v>
      </c>
      <c r="B637" t="s">
        <v>307</v>
      </c>
      <c r="C637">
        <v>0</v>
      </c>
      <c r="D637">
        <v>0</v>
      </c>
      <c r="E637">
        <v>0</v>
      </c>
    </row>
    <row r="638" spans="1:5" x14ac:dyDescent="0.2">
      <c r="A638">
        <v>62026</v>
      </c>
      <c r="B638" t="s">
        <v>308</v>
      </c>
      <c r="C638">
        <v>0</v>
      </c>
      <c r="D638">
        <v>0</v>
      </c>
      <c r="E638">
        <v>0</v>
      </c>
    </row>
    <row r="639" spans="1:5" x14ac:dyDescent="0.2">
      <c r="A639">
        <v>62027</v>
      </c>
      <c r="B639" t="s">
        <v>309</v>
      </c>
      <c r="C639">
        <v>0</v>
      </c>
      <c r="D639">
        <v>0</v>
      </c>
      <c r="E639">
        <v>0</v>
      </c>
    </row>
    <row r="640" spans="1:5" x14ac:dyDescent="0.2">
      <c r="A640">
        <v>62028</v>
      </c>
      <c r="B640" t="s">
        <v>42</v>
      </c>
      <c r="C640">
        <v>0</v>
      </c>
      <c r="D640">
        <v>0</v>
      </c>
      <c r="E640">
        <v>0</v>
      </c>
    </row>
    <row r="642" spans="1:5" x14ac:dyDescent="0.2">
      <c r="A642">
        <v>62030</v>
      </c>
      <c r="B642" t="s">
        <v>310</v>
      </c>
      <c r="C642" s="25">
        <v>292126.40999999997</v>
      </c>
      <c r="D642" s="25">
        <v>292416.96999999997</v>
      </c>
      <c r="E642" s="26">
        <v>1152</v>
      </c>
    </row>
    <row r="643" spans="1:5" x14ac:dyDescent="0.2">
      <c r="C643">
        <v>0</v>
      </c>
      <c r="D643" s="25">
        <v>-1528.35</v>
      </c>
      <c r="E643" s="26">
        <v>-1528</v>
      </c>
    </row>
    <row r="644" spans="1:5" x14ac:dyDescent="0.2">
      <c r="B644" t="s">
        <v>165</v>
      </c>
      <c r="C644" s="25">
        <v>292126.40999999997</v>
      </c>
      <c r="D644" s="25">
        <v>293945.32</v>
      </c>
      <c r="E644" s="26">
        <v>2680</v>
      </c>
    </row>
    <row r="646" spans="1:5" x14ac:dyDescent="0.2">
      <c r="A646">
        <v>62050</v>
      </c>
      <c r="B646" t="s">
        <v>311</v>
      </c>
      <c r="C646">
        <v>0</v>
      </c>
      <c r="D646">
        <v>0</v>
      </c>
      <c r="E646">
        <v>0</v>
      </c>
    </row>
    <row r="647" spans="1:5" x14ac:dyDescent="0.2">
      <c r="A647">
        <v>62060</v>
      </c>
      <c r="B647" t="s">
        <v>312</v>
      </c>
      <c r="C647">
        <v>0</v>
      </c>
      <c r="D647">
        <v>0</v>
      </c>
      <c r="E647">
        <v>0</v>
      </c>
    </row>
    <row r="649" spans="1:5" x14ac:dyDescent="0.2">
      <c r="A649">
        <v>62090</v>
      </c>
      <c r="B649" t="s">
        <v>313</v>
      </c>
      <c r="C649" s="25">
        <v>292126.40999999997</v>
      </c>
      <c r="D649" s="25">
        <v>290623.53000000003</v>
      </c>
      <c r="E649">
        <v>-467</v>
      </c>
    </row>
    <row r="650" spans="1:5" x14ac:dyDescent="0.2">
      <c r="C650">
        <v>0</v>
      </c>
      <c r="D650" s="25">
        <v>-19691.55</v>
      </c>
      <c r="E650" s="26">
        <v>-19692</v>
      </c>
    </row>
    <row r="651" spans="1:5" x14ac:dyDescent="0.2">
      <c r="B651" t="s">
        <v>165</v>
      </c>
      <c r="C651" s="25">
        <v>292126.40999999997</v>
      </c>
      <c r="D651" s="25">
        <v>310315.08</v>
      </c>
      <c r="E651" s="26">
        <v>19225</v>
      </c>
    </row>
    <row r="653" spans="1:5" x14ac:dyDescent="0.2">
      <c r="A653">
        <v>62100</v>
      </c>
      <c r="B653" t="s">
        <v>314</v>
      </c>
    </row>
    <row r="654" spans="1:5" x14ac:dyDescent="0.2">
      <c r="A654">
        <v>62110</v>
      </c>
      <c r="B654" t="s">
        <v>315</v>
      </c>
      <c r="C654">
        <v>0</v>
      </c>
      <c r="D654">
        <v>0</v>
      </c>
      <c r="E654">
        <v>0</v>
      </c>
    </row>
    <row r="655" spans="1:5" x14ac:dyDescent="0.2">
      <c r="A655">
        <v>62120</v>
      </c>
      <c r="B655" t="s">
        <v>316</v>
      </c>
      <c r="C655">
        <v>0</v>
      </c>
      <c r="D655">
        <v>0</v>
      </c>
      <c r="E655">
        <v>0</v>
      </c>
    </row>
    <row r="656" spans="1:5" x14ac:dyDescent="0.2">
      <c r="A656">
        <v>62130</v>
      </c>
      <c r="B656" t="s">
        <v>317</v>
      </c>
      <c r="C656">
        <v>0</v>
      </c>
      <c r="D656">
        <v>0</v>
      </c>
      <c r="E656">
        <v>0</v>
      </c>
    </row>
    <row r="657" spans="1:5" x14ac:dyDescent="0.2">
      <c r="A657">
        <v>62140</v>
      </c>
      <c r="B657" t="s">
        <v>318</v>
      </c>
      <c r="C657">
        <v>0</v>
      </c>
      <c r="D657">
        <v>0</v>
      </c>
      <c r="E657">
        <v>0</v>
      </c>
    </row>
    <row r="658" spans="1:5" x14ac:dyDescent="0.2">
      <c r="A658">
        <v>62150</v>
      </c>
      <c r="B658" t="s">
        <v>319</v>
      </c>
      <c r="C658">
        <v>0</v>
      </c>
      <c r="D658">
        <v>0</v>
      </c>
      <c r="E658">
        <v>0</v>
      </c>
    </row>
    <row r="659" spans="1:5" x14ac:dyDescent="0.2">
      <c r="A659">
        <v>62190</v>
      </c>
      <c r="B659" t="s">
        <v>320</v>
      </c>
      <c r="C659">
        <v>0</v>
      </c>
      <c r="D659">
        <v>0</v>
      </c>
      <c r="E659">
        <v>0</v>
      </c>
    </row>
    <row r="660" spans="1:5" x14ac:dyDescent="0.2">
      <c r="A660">
        <v>62200</v>
      </c>
      <c r="B660" t="s">
        <v>321</v>
      </c>
    </row>
    <row r="661" spans="1:5" x14ac:dyDescent="0.2">
      <c r="A661">
        <v>62210</v>
      </c>
      <c r="B661" t="s">
        <v>322</v>
      </c>
      <c r="C661">
        <v>0</v>
      </c>
      <c r="D661">
        <v>0</v>
      </c>
      <c r="E661">
        <v>0</v>
      </c>
    </row>
    <row r="662" spans="1:5" x14ac:dyDescent="0.2">
      <c r="A662">
        <v>62220</v>
      </c>
      <c r="B662" t="s">
        <v>323</v>
      </c>
      <c r="C662">
        <v>0</v>
      </c>
      <c r="D662">
        <v>0</v>
      </c>
      <c r="E662">
        <v>0</v>
      </c>
    </row>
    <row r="663" spans="1:5" x14ac:dyDescent="0.2">
      <c r="A663">
        <v>62230</v>
      </c>
      <c r="B663" t="s">
        <v>324</v>
      </c>
      <c r="C663">
        <v>0</v>
      </c>
      <c r="D663">
        <v>0</v>
      </c>
      <c r="E663">
        <v>0</v>
      </c>
    </row>
    <row r="664" spans="1:5" x14ac:dyDescent="0.2">
      <c r="A664">
        <v>62240</v>
      </c>
      <c r="B664" t="s">
        <v>325</v>
      </c>
      <c r="C664">
        <v>0</v>
      </c>
      <c r="D664">
        <v>0</v>
      </c>
      <c r="E664">
        <v>0</v>
      </c>
    </row>
    <row r="665" spans="1:5" x14ac:dyDescent="0.2">
      <c r="A665">
        <v>62290</v>
      </c>
      <c r="B665" t="s">
        <v>326</v>
      </c>
      <c r="C665">
        <v>0</v>
      </c>
      <c r="D665">
        <v>0</v>
      </c>
      <c r="E665">
        <v>0</v>
      </c>
    </row>
    <row r="666" spans="1:5" x14ac:dyDescent="0.2">
      <c r="A666">
        <v>62300</v>
      </c>
      <c r="B666" t="s">
        <v>327</v>
      </c>
      <c r="C666">
        <v>0</v>
      </c>
      <c r="D666">
        <v>0</v>
      </c>
      <c r="E666">
        <v>0</v>
      </c>
    </row>
    <row r="667" spans="1:5" x14ac:dyDescent="0.2">
      <c r="A667">
        <v>62310</v>
      </c>
      <c r="B667" t="s">
        <v>322</v>
      </c>
      <c r="C667">
        <v>0</v>
      </c>
      <c r="D667">
        <v>0</v>
      </c>
      <c r="E667">
        <v>0</v>
      </c>
    </row>
    <row r="668" spans="1:5" x14ac:dyDescent="0.2">
      <c r="A668">
        <v>62320</v>
      </c>
      <c r="B668" t="s">
        <v>323</v>
      </c>
      <c r="C668">
        <v>0</v>
      </c>
      <c r="D668">
        <v>0</v>
      </c>
      <c r="E668">
        <v>0</v>
      </c>
    </row>
    <row r="669" spans="1:5" x14ac:dyDescent="0.2">
      <c r="A669">
        <v>62330</v>
      </c>
      <c r="B669" t="s">
        <v>324</v>
      </c>
      <c r="C669">
        <v>0</v>
      </c>
      <c r="D669">
        <v>0</v>
      </c>
      <c r="E669">
        <v>0</v>
      </c>
    </row>
    <row r="670" spans="1:5" x14ac:dyDescent="0.2">
      <c r="A670">
        <v>62340</v>
      </c>
      <c r="B670" t="s">
        <v>325</v>
      </c>
      <c r="C670">
        <v>0</v>
      </c>
      <c r="D670">
        <v>0</v>
      </c>
      <c r="E670">
        <v>0</v>
      </c>
    </row>
    <row r="671" spans="1:5" x14ac:dyDescent="0.2">
      <c r="A671">
        <v>62390</v>
      </c>
      <c r="B671" t="s">
        <v>328</v>
      </c>
      <c r="C671">
        <v>0</v>
      </c>
      <c r="D671">
        <v>0</v>
      </c>
      <c r="E671">
        <v>0</v>
      </c>
    </row>
    <row r="673" spans="1:5" x14ac:dyDescent="0.2">
      <c r="A673">
        <v>62395</v>
      </c>
      <c r="B673" t="s">
        <v>329</v>
      </c>
      <c r="C673" s="25">
        <v>292126.40999999997</v>
      </c>
      <c r="D673" s="25">
        <v>290623.53000000003</v>
      </c>
      <c r="E673">
        <v>-467</v>
      </c>
    </row>
    <row r="674" spans="1:5" x14ac:dyDescent="0.2">
      <c r="C674">
        <v>0</v>
      </c>
      <c r="D674" s="25">
        <v>-19691.55</v>
      </c>
      <c r="E674" s="26">
        <v>-19692</v>
      </c>
    </row>
    <row r="675" spans="1:5" x14ac:dyDescent="0.2">
      <c r="B675" t="s">
        <v>165</v>
      </c>
      <c r="C675" s="25">
        <v>292126.40999999997</v>
      </c>
      <c r="D675" s="25">
        <v>310315.08</v>
      </c>
      <c r="E675" s="26">
        <v>19225</v>
      </c>
    </row>
    <row r="677" spans="1:5" x14ac:dyDescent="0.2">
      <c r="A677">
        <v>63000</v>
      </c>
      <c r="B677" t="s">
        <v>330</v>
      </c>
    </row>
    <row r="679" spans="1:5" x14ac:dyDescent="0.2">
      <c r="A679" t="s">
        <v>60</v>
      </c>
      <c r="B679" t="s">
        <v>61</v>
      </c>
      <c r="C679" s="23">
        <v>40819</v>
      </c>
      <c r="D679" s="24">
        <v>0.48810185185185184</v>
      </c>
      <c r="E679" t="s">
        <v>331</v>
      </c>
    </row>
    <row r="681" spans="1:5" x14ac:dyDescent="0.2">
      <c r="A681" t="s">
        <v>62</v>
      </c>
      <c r="B681" t="s">
        <v>63</v>
      </c>
      <c r="C681" t="s">
        <v>470</v>
      </c>
      <c r="D681" t="s">
        <v>471</v>
      </c>
      <c r="E681" t="s">
        <v>172</v>
      </c>
    </row>
    <row r="682" spans="1:5" x14ac:dyDescent="0.2">
      <c r="A682">
        <v>63005</v>
      </c>
      <c r="B682" t="s">
        <v>332</v>
      </c>
      <c r="C682" s="25">
        <v>1325.81</v>
      </c>
      <c r="D682" s="25">
        <v>3566.78</v>
      </c>
      <c r="E682" s="26">
        <v>4507</v>
      </c>
    </row>
    <row r="683" spans="1:5" x14ac:dyDescent="0.2">
      <c r="B683" t="s">
        <v>165</v>
      </c>
      <c r="C683" s="25">
        <v>1325.81</v>
      </c>
      <c r="D683" s="25">
        <v>3566.78</v>
      </c>
      <c r="E683" s="26">
        <v>4507</v>
      </c>
    </row>
    <row r="685" spans="1:5" x14ac:dyDescent="0.2">
      <c r="A685">
        <v>63010</v>
      </c>
      <c r="B685" t="s">
        <v>333</v>
      </c>
      <c r="C685">
        <v>0</v>
      </c>
      <c r="D685">
        <v>0</v>
      </c>
      <c r="E685">
        <v>0</v>
      </c>
    </row>
    <row r="686" spans="1:5" x14ac:dyDescent="0.2">
      <c r="A686">
        <v>63020</v>
      </c>
      <c r="B686" t="s">
        <v>334</v>
      </c>
      <c r="C686">
        <v>0</v>
      </c>
      <c r="D686">
        <v>0</v>
      </c>
      <c r="E686">
        <v>0</v>
      </c>
    </row>
    <row r="687" spans="1:5" x14ac:dyDescent="0.2">
      <c r="A687">
        <v>63030</v>
      </c>
      <c r="B687" t="s">
        <v>335</v>
      </c>
      <c r="C687">
        <v>0</v>
      </c>
      <c r="D687">
        <v>0</v>
      </c>
      <c r="E687">
        <v>0</v>
      </c>
    </row>
    <row r="689" spans="1:5" x14ac:dyDescent="0.2">
      <c r="A689">
        <v>63040</v>
      </c>
      <c r="B689" t="s">
        <v>336</v>
      </c>
      <c r="C689">
        <v>0</v>
      </c>
      <c r="D689">
        <v>0</v>
      </c>
      <c r="E689">
        <v>0</v>
      </c>
    </row>
    <row r="690" spans="1:5" x14ac:dyDescent="0.2">
      <c r="C690">
        <v>0</v>
      </c>
      <c r="D690">
        <v>176.58</v>
      </c>
      <c r="E690">
        <v>177</v>
      </c>
    </row>
    <row r="691" spans="1:5" x14ac:dyDescent="0.2">
      <c r="B691" t="s">
        <v>167</v>
      </c>
      <c r="C691">
        <v>0</v>
      </c>
      <c r="D691">
        <v>-176.58</v>
      </c>
      <c r="E691">
        <v>-177</v>
      </c>
    </row>
    <row r="693" spans="1:5" x14ac:dyDescent="0.2">
      <c r="A693">
        <v>63050</v>
      </c>
      <c r="B693" t="s">
        <v>337</v>
      </c>
      <c r="C693">
        <v>0</v>
      </c>
      <c r="D693">
        <v>0</v>
      </c>
      <c r="E693">
        <v>0</v>
      </c>
    </row>
    <row r="694" spans="1:5" x14ac:dyDescent="0.2">
      <c r="C694">
        <v>0</v>
      </c>
      <c r="D694">
        <v>214.31</v>
      </c>
      <c r="E694">
        <v>214</v>
      </c>
    </row>
    <row r="695" spans="1:5" x14ac:dyDescent="0.2">
      <c r="B695" t="s">
        <v>167</v>
      </c>
      <c r="C695">
        <v>0</v>
      </c>
      <c r="D695">
        <v>-214.31</v>
      </c>
      <c r="E695">
        <v>-214</v>
      </c>
    </row>
    <row r="697" spans="1:5" x14ac:dyDescent="0.2">
      <c r="A697">
        <v>63060</v>
      </c>
      <c r="B697" t="s">
        <v>338</v>
      </c>
      <c r="C697">
        <v>0</v>
      </c>
      <c r="D697">
        <v>0</v>
      </c>
      <c r="E697">
        <v>0</v>
      </c>
    </row>
    <row r="698" spans="1:5" x14ac:dyDescent="0.2">
      <c r="A698">
        <v>63070</v>
      </c>
      <c r="B698" t="s">
        <v>339</v>
      </c>
      <c r="C698">
        <v>0</v>
      </c>
      <c r="D698">
        <v>0</v>
      </c>
      <c r="E698">
        <v>0</v>
      </c>
    </row>
    <row r="699" spans="1:5" x14ac:dyDescent="0.2">
      <c r="A699">
        <v>63080</v>
      </c>
      <c r="B699" t="s">
        <v>340</v>
      </c>
      <c r="C699">
        <v>0</v>
      </c>
      <c r="D699">
        <v>0</v>
      </c>
      <c r="E699">
        <v>0</v>
      </c>
    </row>
    <row r="700" spans="1:5" x14ac:dyDescent="0.2">
      <c r="A700">
        <v>63090</v>
      </c>
      <c r="B700" t="s">
        <v>341</v>
      </c>
      <c r="C700">
        <v>0</v>
      </c>
      <c r="D700">
        <v>0</v>
      </c>
      <c r="E700">
        <v>0</v>
      </c>
    </row>
    <row r="701" spans="1:5" x14ac:dyDescent="0.2">
      <c r="A701">
        <v>63100</v>
      </c>
      <c r="B701" t="s">
        <v>342</v>
      </c>
      <c r="C701">
        <v>690</v>
      </c>
      <c r="D701" s="25">
        <v>6017.05</v>
      </c>
      <c r="E701" s="26">
        <v>52424</v>
      </c>
    </row>
    <row r="702" spans="1:5" x14ac:dyDescent="0.2">
      <c r="A702">
        <v>63110</v>
      </c>
      <c r="B702" t="s">
        <v>343</v>
      </c>
      <c r="C702">
        <v>0</v>
      </c>
      <c r="D702">
        <v>0</v>
      </c>
      <c r="E702">
        <v>78</v>
      </c>
    </row>
    <row r="703" spans="1:5" x14ac:dyDescent="0.2">
      <c r="A703">
        <v>63115</v>
      </c>
      <c r="B703" t="s">
        <v>344</v>
      </c>
      <c r="C703">
        <v>0</v>
      </c>
      <c r="D703">
        <v>0</v>
      </c>
      <c r="E703">
        <v>0</v>
      </c>
    </row>
    <row r="704" spans="1:5" x14ac:dyDescent="0.2">
      <c r="A704">
        <v>63150</v>
      </c>
      <c r="B704" t="s">
        <v>345</v>
      </c>
      <c r="C704">
        <v>0</v>
      </c>
      <c r="D704" s="25">
        <v>-8151.96</v>
      </c>
      <c r="E704" s="26">
        <v>19163</v>
      </c>
    </row>
    <row r="706" spans="1:5" x14ac:dyDescent="0.2">
      <c r="A706">
        <v>63160</v>
      </c>
      <c r="B706" t="s">
        <v>346</v>
      </c>
      <c r="C706">
        <v>0</v>
      </c>
      <c r="D706">
        <v>0</v>
      </c>
      <c r="E706">
        <v>0</v>
      </c>
    </row>
    <row r="707" spans="1:5" x14ac:dyDescent="0.2">
      <c r="C707">
        <v>0</v>
      </c>
      <c r="D707" s="25">
        <v>-16844.900000000001</v>
      </c>
      <c r="E707" s="26">
        <v>-16845</v>
      </c>
    </row>
    <row r="708" spans="1:5" x14ac:dyDescent="0.2">
      <c r="B708" t="s">
        <v>165</v>
      </c>
      <c r="C708">
        <v>0</v>
      </c>
      <c r="D708" s="25">
        <v>11295.9</v>
      </c>
      <c r="E708" s="26">
        <v>11296</v>
      </c>
    </row>
    <row r="709" spans="1:5" x14ac:dyDescent="0.2">
      <c r="B709" t="s">
        <v>168</v>
      </c>
      <c r="C709">
        <v>0</v>
      </c>
      <c r="D709" s="25">
        <v>5549</v>
      </c>
      <c r="E709" s="26">
        <v>5549</v>
      </c>
    </row>
    <row r="711" spans="1:5" x14ac:dyDescent="0.2">
      <c r="A711">
        <v>63810</v>
      </c>
      <c r="B711" t="s">
        <v>347</v>
      </c>
      <c r="C711">
        <v>0</v>
      </c>
      <c r="D711">
        <v>0</v>
      </c>
      <c r="E711">
        <v>0</v>
      </c>
    </row>
    <row r="713" spans="1:5" x14ac:dyDescent="0.2">
      <c r="A713">
        <v>63990</v>
      </c>
      <c r="B713" t="s">
        <v>348</v>
      </c>
      <c r="C713" s="25">
        <v>2015.81</v>
      </c>
      <c r="D713" s="25">
        <v>1431.87</v>
      </c>
      <c r="E713" s="26">
        <v>76172</v>
      </c>
    </row>
    <row r="714" spans="1:5" x14ac:dyDescent="0.2">
      <c r="C714">
        <v>690</v>
      </c>
      <c r="D714" s="25">
        <v>-18588.919999999998</v>
      </c>
      <c r="E714" s="26">
        <v>55211</v>
      </c>
    </row>
    <row r="715" spans="1:5" x14ac:dyDescent="0.2">
      <c r="B715" t="s">
        <v>165</v>
      </c>
      <c r="C715" s="25">
        <v>1325.81</v>
      </c>
      <c r="D715" s="25">
        <v>14862.68</v>
      </c>
      <c r="E715" s="26">
        <v>15803</v>
      </c>
    </row>
    <row r="716" spans="1:5" x14ac:dyDescent="0.2">
      <c r="B716" t="s">
        <v>167</v>
      </c>
      <c r="C716">
        <v>0</v>
      </c>
      <c r="D716">
        <v>-390.89</v>
      </c>
      <c r="E716">
        <v>-391</v>
      </c>
    </row>
    <row r="717" spans="1:5" x14ac:dyDescent="0.2">
      <c r="B717" t="s">
        <v>168</v>
      </c>
      <c r="C717">
        <v>0</v>
      </c>
      <c r="D717" s="25">
        <v>5549</v>
      </c>
      <c r="E717" s="26">
        <v>5549</v>
      </c>
    </row>
    <row r="719" spans="1:5" x14ac:dyDescent="0.2">
      <c r="A719">
        <v>64000</v>
      </c>
      <c r="B719" t="s">
        <v>349</v>
      </c>
    </row>
    <row r="720" spans="1:5" x14ac:dyDescent="0.2">
      <c r="A720">
        <v>64010</v>
      </c>
      <c r="B720" t="s">
        <v>350</v>
      </c>
      <c r="C720">
        <v>0</v>
      </c>
      <c r="D720">
        <v>0</v>
      </c>
      <c r="E720">
        <v>0</v>
      </c>
    </row>
    <row r="721" spans="1:5" x14ac:dyDescent="0.2">
      <c r="A721">
        <v>64015</v>
      </c>
      <c r="B721" t="s">
        <v>351</v>
      </c>
      <c r="C721">
        <v>0</v>
      </c>
      <c r="D721">
        <v>0</v>
      </c>
      <c r="E721">
        <v>0</v>
      </c>
    </row>
    <row r="722" spans="1:5" x14ac:dyDescent="0.2">
      <c r="A722">
        <v>64020</v>
      </c>
      <c r="B722" t="s">
        <v>352</v>
      </c>
      <c r="C722">
        <v>0</v>
      </c>
      <c r="D722">
        <v>0</v>
      </c>
      <c r="E722">
        <v>0</v>
      </c>
    </row>
    <row r="723" spans="1:5" x14ac:dyDescent="0.2">
      <c r="A723">
        <v>64110</v>
      </c>
      <c r="B723" t="s">
        <v>353</v>
      </c>
      <c r="C723">
        <v>0</v>
      </c>
      <c r="D723">
        <v>0</v>
      </c>
      <c r="E723">
        <v>0</v>
      </c>
    </row>
    <row r="724" spans="1:5" x14ac:dyDescent="0.2">
      <c r="A724">
        <v>64120</v>
      </c>
      <c r="B724" t="s">
        <v>354</v>
      </c>
      <c r="C724">
        <v>0</v>
      </c>
      <c r="D724">
        <v>0</v>
      </c>
      <c r="E724">
        <v>0</v>
      </c>
    </row>
    <row r="725" spans="1:5" x14ac:dyDescent="0.2">
      <c r="A725">
        <v>64130</v>
      </c>
      <c r="B725" t="s">
        <v>355</v>
      </c>
      <c r="C725">
        <v>0</v>
      </c>
      <c r="D725">
        <v>0</v>
      </c>
      <c r="E725">
        <v>0</v>
      </c>
    </row>
    <row r="726" spans="1:5" x14ac:dyDescent="0.2">
      <c r="A726">
        <v>64210</v>
      </c>
      <c r="B726" t="s">
        <v>356</v>
      </c>
      <c r="C726">
        <v>0</v>
      </c>
      <c r="D726">
        <v>0</v>
      </c>
      <c r="E726">
        <v>0</v>
      </c>
    </row>
    <row r="727" spans="1:5" x14ac:dyDescent="0.2">
      <c r="A727">
        <v>64220</v>
      </c>
      <c r="B727" t="s">
        <v>357</v>
      </c>
      <c r="C727">
        <v>0</v>
      </c>
      <c r="D727">
        <v>0</v>
      </c>
      <c r="E727">
        <v>0</v>
      </c>
    </row>
    <row r="728" spans="1:5" x14ac:dyDescent="0.2">
      <c r="A728">
        <v>64230</v>
      </c>
      <c r="B728" t="s">
        <v>358</v>
      </c>
      <c r="C728">
        <v>0</v>
      </c>
      <c r="D728">
        <v>0</v>
      </c>
      <c r="E728">
        <v>0</v>
      </c>
    </row>
    <row r="729" spans="1:5" x14ac:dyDescent="0.2">
      <c r="A729">
        <v>64299</v>
      </c>
      <c r="B729" t="s">
        <v>359</v>
      </c>
      <c r="C729">
        <v>0</v>
      </c>
      <c r="D729">
        <v>0</v>
      </c>
      <c r="E729">
        <v>0</v>
      </c>
    </row>
    <row r="730" spans="1:5" x14ac:dyDescent="0.2">
      <c r="A730">
        <v>64300</v>
      </c>
      <c r="B730" t="s">
        <v>360</v>
      </c>
    </row>
    <row r="731" spans="1:5" x14ac:dyDescent="0.2">
      <c r="A731">
        <v>64310</v>
      </c>
      <c r="B731" t="s">
        <v>296</v>
      </c>
      <c r="C731">
        <v>0</v>
      </c>
      <c r="D731">
        <v>0</v>
      </c>
      <c r="E731">
        <v>0</v>
      </c>
    </row>
    <row r="732" spans="1:5" x14ac:dyDescent="0.2">
      <c r="A732">
        <v>64410</v>
      </c>
      <c r="B732" t="s">
        <v>361</v>
      </c>
      <c r="C732">
        <v>0</v>
      </c>
      <c r="D732">
        <v>0</v>
      </c>
      <c r="E732">
        <v>0</v>
      </c>
    </row>
    <row r="733" spans="1:5" x14ac:dyDescent="0.2">
      <c r="A733">
        <v>64599</v>
      </c>
      <c r="B733" t="s">
        <v>362</v>
      </c>
      <c r="C733">
        <v>0</v>
      </c>
      <c r="D733">
        <v>0</v>
      </c>
      <c r="E733">
        <v>0</v>
      </c>
    </row>
    <row r="734" spans="1:5" x14ac:dyDescent="0.2">
      <c r="A734">
        <v>65000</v>
      </c>
      <c r="B734" t="s">
        <v>363</v>
      </c>
    </row>
    <row r="735" spans="1:5" x14ac:dyDescent="0.2">
      <c r="A735">
        <v>65010</v>
      </c>
      <c r="B735" t="s">
        <v>364</v>
      </c>
      <c r="C735">
        <v>0</v>
      </c>
      <c r="D735" s="25">
        <v>14989</v>
      </c>
      <c r="E735" s="26">
        <v>8090</v>
      </c>
    </row>
    <row r="736" spans="1:5" x14ac:dyDescent="0.2">
      <c r="A736">
        <v>65020</v>
      </c>
      <c r="B736" t="s">
        <v>365</v>
      </c>
      <c r="C736">
        <v>0</v>
      </c>
      <c r="D736">
        <v>0</v>
      </c>
      <c r="E736">
        <v>0</v>
      </c>
    </row>
    <row r="737" spans="1:5" x14ac:dyDescent="0.2">
      <c r="A737">
        <v>65025</v>
      </c>
      <c r="B737" t="s">
        <v>366</v>
      </c>
      <c r="C737">
        <v>0</v>
      </c>
      <c r="D737">
        <v>0</v>
      </c>
      <c r="E737">
        <v>0</v>
      </c>
    </row>
    <row r="738" spans="1:5" x14ac:dyDescent="0.2">
      <c r="A738">
        <v>65030</v>
      </c>
      <c r="B738" t="s">
        <v>367</v>
      </c>
      <c r="C738">
        <v>0</v>
      </c>
      <c r="D738">
        <v>0</v>
      </c>
      <c r="E738">
        <v>0</v>
      </c>
    </row>
    <row r="740" spans="1:5" x14ac:dyDescent="0.2">
      <c r="A740">
        <v>65040</v>
      </c>
      <c r="B740" t="s">
        <v>368</v>
      </c>
      <c r="C740" s="25">
        <v>-153486.19</v>
      </c>
      <c r="D740" s="25">
        <v>61379.42</v>
      </c>
      <c r="E740" s="26">
        <v>390407</v>
      </c>
    </row>
    <row r="741" spans="1:5" x14ac:dyDescent="0.2">
      <c r="C741" s="25">
        <v>-153486.19</v>
      </c>
      <c r="D741" s="25">
        <v>3285901.41</v>
      </c>
      <c r="E741" s="26">
        <v>3614929</v>
      </c>
    </row>
    <row r="742" spans="1:5" x14ac:dyDescent="0.2">
      <c r="B742" t="s">
        <v>167</v>
      </c>
      <c r="C742">
        <v>0</v>
      </c>
      <c r="D742" s="25">
        <v>-3210218.22</v>
      </c>
      <c r="E742" s="26">
        <v>-3210218</v>
      </c>
    </row>
    <row r="743" spans="1:5" x14ac:dyDescent="0.2">
      <c r="B743" t="s">
        <v>174</v>
      </c>
      <c r="C743">
        <v>0</v>
      </c>
      <c r="D743" s="25">
        <v>-14303.77</v>
      </c>
      <c r="E743" s="26">
        <v>-14304</v>
      </c>
    </row>
    <row r="745" spans="1:5" x14ac:dyDescent="0.2">
      <c r="A745">
        <v>65045</v>
      </c>
      <c r="B745" t="s">
        <v>369</v>
      </c>
      <c r="C745">
        <v>0</v>
      </c>
      <c r="D745" s="25">
        <v>2467.0100000000002</v>
      </c>
      <c r="E745" s="26">
        <v>1866</v>
      </c>
    </row>
    <row r="746" spans="1:5" x14ac:dyDescent="0.2">
      <c r="A746">
        <v>65115</v>
      </c>
      <c r="B746" t="s">
        <v>344</v>
      </c>
      <c r="C746">
        <v>0</v>
      </c>
      <c r="D746">
        <v>0</v>
      </c>
      <c r="E746" s="26">
        <v>5094</v>
      </c>
    </row>
    <row r="748" spans="1:5" x14ac:dyDescent="0.2">
      <c r="A748">
        <v>65290</v>
      </c>
      <c r="B748" t="s">
        <v>370</v>
      </c>
      <c r="C748" s="25">
        <v>-153486.19</v>
      </c>
      <c r="D748" s="25">
        <v>78835.429999999993</v>
      </c>
      <c r="E748" s="26">
        <v>405457</v>
      </c>
    </row>
    <row r="749" spans="1:5" x14ac:dyDescent="0.2">
      <c r="C749" s="25">
        <v>-153486.19</v>
      </c>
      <c r="D749" s="25">
        <v>3303357.42</v>
      </c>
      <c r="E749" s="26">
        <v>3629979</v>
      </c>
    </row>
    <row r="750" spans="1:5" x14ac:dyDescent="0.2">
      <c r="B750" t="s">
        <v>167</v>
      </c>
      <c r="C750">
        <v>0</v>
      </c>
      <c r="D750" s="25">
        <v>-3210218.22</v>
      </c>
      <c r="E750" s="26">
        <v>-3210218</v>
      </c>
    </row>
    <row r="751" spans="1:5" x14ac:dyDescent="0.2">
      <c r="B751" t="s">
        <v>174</v>
      </c>
      <c r="C751">
        <v>0</v>
      </c>
      <c r="D751" s="25">
        <v>-14303.77</v>
      </c>
      <c r="E751" s="26">
        <v>-14304</v>
      </c>
    </row>
    <row r="752" spans="1:5" x14ac:dyDescent="0.2">
      <c r="A752" t="s">
        <v>60</v>
      </c>
      <c r="B752" t="s">
        <v>61</v>
      </c>
      <c r="C752" s="23">
        <v>40819</v>
      </c>
      <c r="D752" s="24">
        <v>0.48810185185185184</v>
      </c>
      <c r="E752" t="s">
        <v>371</v>
      </c>
    </row>
    <row r="754" spans="1:5" x14ac:dyDescent="0.2">
      <c r="A754" t="s">
        <v>62</v>
      </c>
      <c r="B754" t="s">
        <v>63</v>
      </c>
      <c r="C754" t="s">
        <v>470</v>
      </c>
      <c r="D754" t="s">
        <v>471</v>
      </c>
      <c r="E754" t="s">
        <v>172</v>
      </c>
    </row>
    <row r="756" spans="1:5" x14ac:dyDescent="0.2">
      <c r="A756">
        <v>65890</v>
      </c>
      <c r="B756" t="s">
        <v>372</v>
      </c>
      <c r="C756" s="25">
        <v>140656.03</v>
      </c>
      <c r="D756" s="25">
        <v>370890.83</v>
      </c>
      <c r="E756" s="26">
        <v>481163</v>
      </c>
    </row>
    <row r="757" spans="1:5" x14ac:dyDescent="0.2">
      <c r="C757" s="25">
        <v>-152796.19</v>
      </c>
      <c r="D757" s="25">
        <v>3265076.95</v>
      </c>
      <c r="E757" s="26">
        <v>3665499</v>
      </c>
    </row>
    <row r="758" spans="1:5" x14ac:dyDescent="0.2">
      <c r="B758" t="s">
        <v>165</v>
      </c>
      <c r="C758" s="25">
        <v>293452.21999999997</v>
      </c>
      <c r="D758" s="25">
        <v>325177.76</v>
      </c>
      <c r="E758" s="26">
        <v>35028</v>
      </c>
    </row>
    <row r="759" spans="1:5" x14ac:dyDescent="0.2">
      <c r="B759" t="s">
        <v>167</v>
      </c>
      <c r="C759">
        <v>0</v>
      </c>
      <c r="D759" s="25">
        <v>-3210609.11</v>
      </c>
      <c r="E759" s="26">
        <v>-3210609</v>
      </c>
    </row>
    <row r="760" spans="1:5" x14ac:dyDescent="0.2">
      <c r="B760" t="s">
        <v>168</v>
      </c>
      <c r="C760">
        <v>0</v>
      </c>
      <c r="D760" s="25">
        <v>5549</v>
      </c>
      <c r="E760" s="26">
        <v>5549</v>
      </c>
    </row>
    <row r="761" spans="1:5" x14ac:dyDescent="0.2">
      <c r="B761" t="s">
        <v>174</v>
      </c>
      <c r="C761">
        <v>0</v>
      </c>
      <c r="D761" s="25">
        <v>-14303.77</v>
      </c>
      <c r="E761" s="26">
        <v>-14304</v>
      </c>
    </row>
    <row r="763" spans="1:5" x14ac:dyDescent="0.2">
      <c r="A763">
        <v>65990</v>
      </c>
      <c r="B763" t="s">
        <v>373</v>
      </c>
      <c r="C763" s="25">
        <v>140656.03</v>
      </c>
      <c r="D763" s="25">
        <v>3024353.09</v>
      </c>
      <c r="E763" s="26">
        <v>3065184</v>
      </c>
    </row>
    <row r="764" spans="1:5" x14ac:dyDescent="0.2">
      <c r="C764" s="25">
        <v>-152796.19</v>
      </c>
      <c r="D764" s="25">
        <v>5830736.9299999997</v>
      </c>
      <c r="E764" s="26">
        <v>6231574</v>
      </c>
    </row>
    <row r="765" spans="1:5" x14ac:dyDescent="0.2">
      <c r="B765" t="s">
        <v>165</v>
      </c>
      <c r="C765" s="25">
        <v>293452.21999999997</v>
      </c>
      <c r="D765" s="25">
        <v>325177.76</v>
      </c>
      <c r="E765" s="26">
        <v>35028</v>
      </c>
    </row>
    <row r="766" spans="1:5" x14ac:dyDescent="0.2">
      <c r="B766" t="s">
        <v>167</v>
      </c>
      <c r="C766">
        <v>0</v>
      </c>
      <c r="D766" s="25">
        <v>-3122806.83</v>
      </c>
      <c r="E766" s="26">
        <v>-3192663</v>
      </c>
    </row>
    <row r="767" spans="1:5" x14ac:dyDescent="0.2">
      <c r="B767" t="s">
        <v>168</v>
      </c>
      <c r="C767">
        <v>0</v>
      </c>
      <c r="D767" s="25">
        <v>5549</v>
      </c>
      <c r="E767" s="26">
        <v>5549</v>
      </c>
    </row>
    <row r="768" spans="1:5" x14ac:dyDescent="0.2">
      <c r="B768" t="s">
        <v>174</v>
      </c>
      <c r="C768">
        <v>0</v>
      </c>
      <c r="D768" s="25">
        <v>-14303.77</v>
      </c>
      <c r="E768" s="26">
        <v>-14304</v>
      </c>
    </row>
    <row r="770" spans="1:5" x14ac:dyDescent="0.2">
      <c r="A770">
        <v>80000</v>
      </c>
      <c r="B770" t="s">
        <v>374</v>
      </c>
    </row>
    <row r="771" spans="1:5" x14ac:dyDescent="0.2">
      <c r="A771">
        <v>80004</v>
      </c>
      <c r="B771" t="s">
        <v>375</v>
      </c>
    </row>
    <row r="772" spans="1:5" x14ac:dyDescent="0.2">
      <c r="A772">
        <v>80010</v>
      </c>
      <c r="B772" t="s">
        <v>376</v>
      </c>
    </row>
    <row r="773" spans="1:5" x14ac:dyDescent="0.2">
      <c r="A773">
        <v>80100</v>
      </c>
      <c r="B773" t="s">
        <v>377</v>
      </c>
      <c r="C773">
        <v>0</v>
      </c>
      <c r="D773">
        <v>0</v>
      </c>
      <c r="E773">
        <v>0</v>
      </c>
    </row>
    <row r="775" spans="1:5" x14ac:dyDescent="0.2">
      <c r="A775">
        <v>80110</v>
      </c>
      <c r="B775" t="s">
        <v>378</v>
      </c>
      <c r="C775">
        <v>0</v>
      </c>
      <c r="D775" s="25">
        <v>-2589554.6</v>
      </c>
      <c r="E775" s="26">
        <v>-2342647</v>
      </c>
    </row>
    <row r="776" spans="1:5" x14ac:dyDescent="0.2">
      <c r="C776">
        <v>0</v>
      </c>
      <c r="D776" s="25">
        <v>-2467344.35</v>
      </c>
      <c r="E776" s="26">
        <v>-2443018</v>
      </c>
    </row>
    <row r="777" spans="1:5" x14ac:dyDescent="0.2">
      <c r="B777" t="s">
        <v>165</v>
      </c>
      <c r="C777">
        <v>0</v>
      </c>
      <c r="D777" s="25">
        <v>-12747209.039999999</v>
      </c>
      <c r="E777" s="26">
        <v>-9321660</v>
      </c>
    </row>
    <row r="778" spans="1:5" x14ac:dyDescent="0.2">
      <c r="B778" t="s">
        <v>167</v>
      </c>
      <c r="C778">
        <v>0</v>
      </c>
      <c r="D778" s="25">
        <v>11673937.01</v>
      </c>
      <c r="E778" s="26">
        <v>8622752</v>
      </c>
    </row>
    <row r="779" spans="1:5" x14ac:dyDescent="0.2">
      <c r="B779" t="s">
        <v>379</v>
      </c>
      <c r="C779">
        <v>0</v>
      </c>
      <c r="D779" s="25">
        <v>-1714.27</v>
      </c>
      <c r="E779" s="26">
        <v>-1714</v>
      </c>
    </row>
    <row r="780" spans="1:5" x14ac:dyDescent="0.2">
      <c r="B780" t="s">
        <v>380</v>
      </c>
      <c r="C780">
        <v>0</v>
      </c>
      <c r="D780" s="25">
        <v>-52638.26</v>
      </c>
      <c r="E780" s="26">
        <v>-52638</v>
      </c>
    </row>
    <row r="781" spans="1:5" x14ac:dyDescent="0.2">
      <c r="B781" t="s">
        <v>170</v>
      </c>
      <c r="C781">
        <v>0</v>
      </c>
      <c r="D781" s="25">
        <v>266837.49</v>
      </c>
      <c r="E781" s="26">
        <v>182466</v>
      </c>
    </row>
    <row r="782" spans="1:5" x14ac:dyDescent="0.2">
      <c r="B782" t="s">
        <v>168</v>
      </c>
      <c r="C782">
        <v>0</v>
      </c>
      <c r="D782" s="25">
        <v>158292.74</v>
      </c>
      <c r="E782" s="26">
        <v>242664</v>
      </c>
    </row>
    <row r="783" spans="1:5" x14ac:dyDescent="0.2">
      <c r="B783" t="s">
        <v>169</v>
      </c>
      <c r="C783">
        <v>0</v>
      </c>
      <c r="D783" s="25">
        <v>-386149.19</v>
      </c>
      <c r="E783" s="26">
        <v>-386149</v>
      </c>
    </row>
    <row r="784" spans="1:5" x14ac:dyDescent="0.2">
      <c r="B784" t="s">
        <v>381</v>
      </c>
      <c r="C784">
        <v>0</v>
      </c>
      <c r="D784" s="25">
        <v>248404.4</v>
      </c>
      <c r="E784" s="26">
        <v>248404</v>
      </c>
    </row>
    <row r="785" spans="1:5" x14ac:dyDescent="0.2">
      <c r="B785" t="s">
        <v>173</v>
      </c>
      <c r="C785">
        <v>0</v>
      </c>
      <c r="D785" s="25">
        <v>236504.04</v>
      </c>
      <c r="E785" s="26">
        <v>159708</v>
      </c>
    </row>
    <row r="786" spans="1:5" x14ac:dyDescent="0.2">
      <c r="B786" t="s">
        <v>174</v>
      </c>
      <c r="C786">
        <v>0</v>
      </c>
      <c r="D786" s="25">
        <v>188899.33</v>
      </c>
      <c r="E786" s="26">
        <v>145166</v>
      </c>
    </row>
    <row r="787" spans="1:5" x14ac:dyDescent="0.2">
      <c r="B787" t="s">
        <v>175</v>
      </c>
      <c r="C787">
        <v>0</v>
      </c>
      <c r="D787" s="25">
        <v>4293.28</v>
      </c>
      <c r="E787" s="26">
        <v>3476</v>
      </c>
    </row>
    <row r="788" spans="1:5" x14ac:dyDescent="0.2">
      <c r="B788" t="s">
        <v>178</v>
      </c>
      <c r="C788">
        <v>0</v>
      </c>
      <c r="D788" s="25">
        <v>1468.04</v>
      </c>
      <c r="E788" s="26">
        <v>1468</v>
      </c>
    </row>
    <row r="789" spans="1:5" x14ac:dyDescent="0.2">
      <c r="B789" t="s">
        <v>382</v>
      </c>
      <c r="C789">
        <v>0</v>
      </c>
      <c r="D789">
        <v>48</v>
      </c>
      <c r="E789">
        <v>48</v>
      </c>
    </row>
    <row r="790" spans="1:5" x14ac:dyDescent="0.2">
      <c r="B790" t="s">
        <v>383</v>
      </c>
      <c r="C790">
        <v>0</v>
      </c>
      <c r="D790">
        <v>260</v>
      </c>
      <c r="E790">
        <v>260</v>
      </c>
    </row>
    <row r="791" spans="1:5" x14ac:dyDescent="0.2">
      <c r="B791" t="s">
        <v>179</v>
      </c>
      <c r="C791">
        <v>0</v>
      </c>
      <c r="D791" s="25">
        <v>27942.34</v>
      </c>
      <c r="E791" s="26">
        <v>23753</v>
      </c>
    </row>
    <row r="792" spans="1:5" x14ac:dyDescent="0.2">
      <c r="B792" t="s">
        <v>180</v>
      </c>
      <c r="C792">
        <v>0</v>
      </c>
      <c r="D792" s="25">
        <v>28051.35</v>
      </c>
      <c r="E792" s="26">
        <v>27941</v>
      </c>
    </row>
    <row r="793" spans="1:5" x14ac:dyDescent="0.2">
      <c r="B793" t="s">
        <v>176</v>
      </c>
      <c r="C793">
        <v>0</v>
      </c>
      <c r="D793" s="25">
        <v>133119.53</v>
      </c>
      <c r="E793" s="26">
        <v>106984</v>
      </c>
    </row>
    <row r="794" spans="1:5" x14ac:dyDescent="0.2">
      <c r="B794" t="s">
        <v>384</v>
      </c>
      <c r="C794">
        <v>0</v>
      </c>
      <c r="D794" s="25">
        <v>25942.639999999999</v>
      </c>
      <c r="E794" s="26">
        <v>25943</v>
      </c>
    </row>
    <row r="795" spans="1:5" x14ac:dyDescent="0.2">
      <c r="B795" t="s">
        <v>385</v>
      </c>
      <c r="C795">
        <v>0</v>
      </c>
      <c r="D795" s="25">
        <v>16794.12</v>
      </c>
      <c r="E795" s="26">
        <v>16794</v>
      </c>
    </row>
    <row r="796" spans="1:5" x14ac:dyDescent="0.2">
      <c r="B796" t="s">
        <v>386</v>
      </c>
      <c r="C796">
        <v>0</v>
      </c>
      <c r="D796" s="25">
        <v>38207.53</v>
      </c>
      <c r="E796" s="26">
        <v>38208</v>
      </c>
    </row>
    <row r="797" spans="1:5" x14ac:dyDescent="0.2">
      <c r="B797" t="s">
        <v>387</v>
      </c>
      <c r="C797">
        <v>0</v>
      </c>
      <c r="D797" s="25">
        <v>10760.67</v>
      </c>
      <c r="E797" s="26">
        <v>10761</v>
      </c>
    </row>
    <row r="798" spans="1:5" x14ac:dyDescent="0.2">
      <c r="B798" t="s">
        <v>388</v>
      </c>
      <c r="C798">
        <v>0</v>
      </c>
      <c r="D798" s="25">
        <v>5738</v>
      </c>
      <c r="E798" s="26">
        <v>5738</v>
      </c>
    </row>
    <row r="800" spans="1:5" x14ac:dyDescent="0.2">
      <c r="A800">
        <v>80190</v>
      </c>
      <c r="B800" t="s">
        <v>389</v>
      </c>
      <c r="C800">
        <v>0</v>
      </c>
      <c r="D800" s="25">
        <v>-2589554.6</v>
      </c>
      <c r="E800" s="26">
        <v>-2342647</v>
      </c>
    </row>
    <row r="801" spans="2:5" x14ac:dyDescent="0.2">
      <c r="C801">
        <v>0</v>
      </c>
      <c r="D801" s="25">
        <v>-2467344.35</v>
      </c>
      <c r="E801" s="26">
        <v>-2443018</v>
      </c>
    </row>
    <row r="802" spans="2:5" x14ac:dyDescent="0.2">
      <c r="B802" t="s">
        <v>165</v>
      </c>
      <c r="C802">
        <v>0</v>
      </c>
      <c r="D802" s="25">
        <v>-12747209.039999999</v>
      </c>
      <c r="E802" s="26">
        <v>-9321660</v>
      </c>
    </row>
    <row r="803" spans="2:5" x14ac:dyDescent="0.2">
      <c r="B803" t="s">
        <v>167</v>
      </c>
      <c r="C803">
        <v>0</v>
      </c>
      <c r="D803" s="25">
        <v>11673937.01</v>
      </c>
      <c r="E803" s="26">
        <v>8622752</v>
      </c>
    </row>
    <row r="804" spans="2:5" x14ac:dyDescent="0.2">
      <c r="B804" t="s">
        <v>379</v>
      </c>
      <c r="C804">
        <v>0</v>
      </c>
      <c r="D804" s="25">
        <v>-1714.27</v>
      </c>
      <c r="E804" s="26">
        <v>-1714</v>
      </c>
    </row>
    <row r="805" spans="2:5" x14ac:dyDescent="0.2">
      <c r="B805" t="s">
        <v>380</v>
      </c>
      <c r="C805">
        <v>0</v>
      </c>
      <c r="D805" s="25">
        <v>-52638.26</v>
      </c>
      <c r="E805" s="26">
        <v>-52638</v>
      </c>
    </row>
    <row r="806" spans="2:5" x14ac:dyDescent="0.2">
      <c r="B806" t="s">
        <v>170</v>
      </c>
      <c r="C806">
        <v>0</v>
      </c>
      <c r="D806" s="25">
        <v>266837.49</v>
      </c>
      <c r="E806" s="26">
        <v>182466</v>
      </c>
    </row>
    <row r="807" spans="2:5" x14ac:dyDescent="0.2">
      <c r="B807" t="s">
        <v>168</v>
      </c>
      <c r="C807">
        <v>0</v>
      </c>
      <c r="D807" s="25">
        <v>158292.74</v>
      </c>
      <c r="E807" s="26">
        <v>242664</v>
      </c>
    </row>
    <row r="808" spans="2:5" x14ac:dyDescent="0.2">
      <c r="B808" t="s">
        <v>169</v>
      </c>
      <c r="C808">
        <v>0</v>
      </c>
      <c r="D808" s="25">
        <v>-386149.19</v>
      </c>
      <c r="E808" s="26">
        <v>-386149</v>
      </c>
    </row>
    <row r="809" spans="2:5" x14ac:dyDescent="0.2">
      <c r="B809" t="s">
        <v>381</v>
      </c>
      <c r="C809">
        <v>0</v>
      </c>
      <c r="D809" s="25">
        <v>248404.4</v>
      </c>
      <c r="E809" s="26">
        <v>248404</v>
      </c>
    </row>
    <row r="810" spans="2:5" x14ac:dyDescent="0.2">
      <c r="B810" t="s">
        <v>173</v>
      </c>
      <c r="C810">
        <v>0</v>
      </c>
      <c r="D810" s="25">
        <v>236504.04</v>
      </c>
      <c r="E810" s="26">
        <v>159708</v>
      </c>
    </row>
    <row r="811" spans="2:5" x14ac:dyDescent="0.2">
      <c r="B811" t="s">
        <v>174</v>
      </c>
      <c r="C811">
        <v>0</v>
      </c>
      <c r="D811" s="25">
        <v>188899.33</v>
      </c>
      <c r="E811" s="26">
        <v>145166</v>
      </c>
    </row>
    <row r="812" spans="2:5" x14ac:dyDescent="0.2">
      <c r="B812" t="s">
        <v>175</v>
      </c>
      <c r="C812">
        <v>0</v>
      </c>
      <c r="D812" s="25">
        <v>4293.28</v>
      </c>
      <c r="E812" s="26">
        <v>3476</v>
      </c>
    </row>
    <row r="813" spans="2:5" x14ac:dyDescent="0.2">
      <c r="B813" t="s">
        <v>178</v>
      </c>
      <c r="C813">
        <v>0</v>
      </c>
      <c r="D813" s="25">
        <v>1468.04</v>
      </c>
      <c r="E813" s="26">
        <v>1468</v>
      </c>
    </row>
    <row r="814" spans="2:5" x14ac:dyDescent="0.2">
      <c r="B814" t="s">
        <v>382</v>
      </c>
      <c r="C814">
        <v>0</v>
      </c>
      <c r="D814">
        <v>48</v>
      </c>
      <c r="E814">
        <v>48</v>
      </c>
    </row>
    <row r="815" spans="2:5" x14ac:dyDescent="0.2">
      <c r="B815" t="s">
        <v>383</v>
      </c>
      <c r="C815">
        <v>0</v>
      </c>
      <c r="D815">
        <v>260</v>
      </c>
      <c r="E815">
        <v>260</v>
      </c>
    </row>
    <row r="816" spans="2:5" x14ac:dyDescent="0.2">
      <c r="B816" t="s">
        <v>179</v>
      </c>
      <c r="C816">
        <v>0</v>
      </c>
      <c r="D816" s="25">
        <v>27942.34</v>
      </c>
      <c r="E816" s="26">
        <v>23753</v>
      </c>
    </row>
    <row r="817" spans="1:5" x14ac:dyDescent="0.2">
      <c r="B817" t="s">
        <v>180</v>
      </c>
      <c r="C817">
        <v>0</v>
      </c>
      <c r="D817" s="25">
        <v>28051.35</v>
      </c>
      <c r="E817" s="26">
        <v>27941</v>
      </c>
    </row>
    <row r="818" spans="1:5" x14ac:dyDescent="0.2">
      <c r="B818" t="s">
        <v>176</v>
      </c>
      <c r="C818">
        <v>0</v>
      </c>
      <c r="D818" s="25">
        <v>133119.53</v>
      </c>
      <c r="E818" s="26">
        <v>106984</v>
      </c>
    </row>
    <row r="819" spans="1:5" x14ac:dyDescent="0.2">
      <c r="B819" t="s">
        <v>384</v>
      </c>
      <c r="C819">
        <v>0</v>
      </c>
      <c r="D819" s="25">
        <v>25942.639999999999</v>
      </c>
      <c r="E819" s="26">
        <v>25943</v>
      </c>
    </row>
    <row r="820" spans="1:5" x14ac:dyDescent="0.2">
      <c r="B820" t="s">
        <v>385</v>
      </c>
      <c r="C820">
        <v>0</v>
      </c>
      <c r="D820" s="25">
        <v>16794.12</v>
      </c>
      <c r="E820" s="26">
        <v>16794</v>
      </c>
    </row>
    <row r="821" spans="1:5" x14ac:dyDescent="0.2">
      <c r="B821" t="s">
        <v>386</v>
      </c>
      <c r="C821">
        <v>0</v>
      </c>
      <c r="D821" s="25">
        <v>38207.53</v>
      </c>
      <c r="E821" s="26">
        <v>38208</v>
      </c>
    </row>
    <row r="822" spans="1:5" x14ac:dyDescent="0.2">
      <c r="B822" t="s">
        <v>387</v>
      </c>
      <c r="C822">
        <v>0</v>
      </c>
      <c r="D822" s="25">
        <v>10760.67</v>
      </c>
      <c r="E822" s="26">
        <v>10761</v>
      </c>
    </row>
    <row r="823" spans="1:5" x14ac:dyDescent="0.2">
      <c r="B823" t="s">
        <v>388</v>
      </c>
      <c r="C823">
        <v>0</v>
      </c>
      <c r="D823" s="25">
        <v>5738</v>
      </c>
      <c r="E823" s="26">
        <v>5738</v>
      </c>
    </row>
    <row r="825" spans="1:5" x14ac:dyDescent="0.2">
      <c r="A825" t="s">
        <v>60</v>
      </c>
      <c r="B825" t="s">
        <v>61</v>
      </c>
      <c r="C825" s="23">
        <v>40819</v>
      </c>
      <c r="D825" s="24">
        <v>0.48810185185185184</v>
      </c>
      <c r="E825" t="s">
        <v>390</v>
      </c>
    </row>
    <row r="827" spans="1:5" x14ac:dyDescent="0.2">
      <c r="A827" t="s">
        <v>62</v>
      </c>
      <c r="B827" t="s">
        <v>63</v>
      </c>
      <c r="C827" t="s">
        <v>470</v>
      </c>
      <c r="D827" t="s">
        <v>471</v>
      </c>
      <c r="E827" t="s">
        <v>172</v>
      </c>
    </row>
    <row r="828" spans="1:5" x14ac:dyDescent="0.2">
      <c r="A828">
        <v>80200</v>
      </c>
      <c r="B828" t="s">
        <v>391</v>
      </c>
    </row>
    <row r="829" spans="1:5" x14ac:dyDescent="0.2">
      <c r="A829">
        <v>80210</v>
      </c>
      <c r="B829" t="s">
        <v>392</v>
      </c>
      <c r="C829">
        <v>0</v>
      </c>
      <c r="D829">
        <v>0</v>
      </c>
      <c r="E829">
        <v>0</v>
      </c>
    </row>
    <row r="830" spans="1:5" x14ac:dyDescent="0.2">
      <c r="A830">
        <v>80220</v>
      </c>
      <c r="B830" t="s">
        <v>393</v>
      </c>
      <c r="C830">
        <v>0</v>
      </c>
      <c r="D830">
        <v>0</v>
      </c>
      <c r="E830">
        <v>0</v>
      </c>
    </row>
    <row r="831" spans="1:5" x14ac:dyDescent="0.2">
      <c r="A831">
        <v>80230</v>
      </c>
      <c r="B831" t="s">
        <v>394</v>
      </c>
      <c r="C831">
        <v>0</v>
      </c>
      <c r="D831">
        <v>0</v>
      </c>
      <c r="E831">
        <v>0</v>
      </c>
    </row>
    <row r="832" spans="1:5" x14ac:dyDescent="0.2">
      <c r="A832">
        <v>80290</v>
      </c>
      <c r="B832" t="s">
        <v>395</v>
      </c>
      <c r="C832">
        <v>0</v>
      </c>
      <c r="D832">
        <v>0</v>
      </c>
      <c r="E832">
        <v>0</v>
      </c>
    </row>
    <row r="833" spans="1:5" x14ac:dyDescent="0.2">
      <c r="A833">
        <v>81100</v>
      </c>
      <c r="B833" t="s">
        <v>396</v>
      </c>
    </row>
    <row r="834" spans="1:5" x14ac:dyDescent="0.2">
      <c r="A834">
        <v>81110</v>
      </c>
      <c r="B834" t="s">
        <v>397</v>
      </c>
      <c r="C834">
        <v>0</v>
      </c>
      <c r="D834">
        <v>0</v>
      </c>
      <c r="E834">
        <v>0</v>
      </c>
    </row>
    <row r="835" spans="1:5" x14ac:dyDescent="0.2">
      <c r="A835">
        <v>81120</v>
      </c>
      <c r="B835" t="s">
        <v>398</v>
      </c>
      <c r="C835">
        <v>0</v>
      </c>
      <c r="D835">
        <v>0</v>
      </c>
      <c r="E835">
        <v>0</v>
      </c>
    </row>
    <row r="836" spans="1:5" x14ac:dyDescent="0.2">
      <c r="A836">
        <v>81130</v>
      </c>
      <c r="B836" t="s">
        <v>399</v>
      </c>
      <c r="C836">
        <v>0</v>
      </c>
      <c r="D836">
        <v>0</v>
      </c>
      <c r="E836">
        <v>0</v>
      </c>
    </row>
    <row r="837" spans="1:5" x14ac:dyDescent="0.2">
      <c r="A837">
        <v>81190</v>
      </c>
      <c r="B837" t="s">
        <v>400</v>
      </c>
      <c r="C837">
        <v>0</v>
      </c>
      <c r="D837">
        <v>0</v>
      </c>
      <c r="E837">
        <v>0</v>
      </c>
    </row>
    <row r="838" spans="1:5" x14ac:dyDescent="0.2">
      <c r="A838">
        <v>81200</v>
      </c>
      <c r="B838" t="s">
        <v>401</v>
      </c>
    </row>
    <row r="839" spans="1:5" x14ac:dyDescent="0.2">
      <c r="A839">
        <v>81210</v>
      </c>
      <c r="B839" t="s">
        <v>402</v>
      </c>
      <c r="C839">
        <v>0</v>
      </c>
      <c r="D839">
        <v>0</v>
      </c>
      <c r="E839">
        <v>0</v>
      </c>
    </row>
    <row r="840" spans="1:5" x14ac:dyDescent="0.2">
      <c r="A840">
        <v>81220</v>
      </c>
      <c r="B840" t="s">
        <v>403</v>
      </c>
      <c r="C840">
        <v>0</v>
      </c>
      <c r="D840">
        <v>0</v>
      </c>
      <c r="E840">
        <v>0</v>
      </c>
    </row>
    <row r="841" spans="1:5" x14ac:dyDescent="0.2">
      <c r="A841">
        <v>81230</v>
      </c>
      <c r="B841" t="s">
        <v>404</v>
      </c>
      <c r="C841">
        <v>0</v>
      </c>
      <c r="D841">
        <v>0</v>
      </c>
      <c r="E841">
        <v>0</v>
      </c>
    </row>
    <row r="842" spans="1:5" x14ac:dyDescent="0.2">
      <c r="A842">
        <v>81290</v>
      </c>
      <c r="B842" t="s">
        <v>405</v>
      </c>
      <c r="C842">
        <v>0</v>
      </c>
      <c r="D842">
        <v>0</v>
      </c>
      <c r="E842">
        <v>0</v>
      </c>
    </row>
    <row r="843" spans="1:5" x14ac:dyDescent="0.2">
      <c r="A843">
        <v>81300</v>
      </c>
      <c r="B843" t="s">
        <v>406</v>
      </c>
    </row>
    <row r="844" spans="1:5" x14ac:dyDescent="0.2">
      <c r="A844">
        <v>81310</v>
      </c>
      <c r="B844" t="s">
        <v>407</v>
      </c>
      <c r="C844">
        <v>0</v>
      </c>
      <c r="D844">
        <v>0</v>
      </c>
      <c r="E844">
        <v>0</v>
      </c>
    </row>
    <row r="845" spans="1:5" x14ac:dyDescent="0.2">
      <c r="A845">
        <v>81320</v>
      </c>
      <c r="B845" t="s">
        <v>408</v>
      </c>
      <c r="C845">
        <v>0</v>
      </c>
      <c r="D845">
        <v>0</v>
      </c>
      <c r="E845">
        <v>0</v>
      </c>
    </row>
    <row r="846" spans="1:5" x14ac:dyDescent="0.2">
      <c r="A846">
        <v>81330</v>
      </c>
      <c r="B846" t="s">
        <v>409</v>
      </c>
      <c r="C846">
        <v>0</v>
      </c>
      <c r="D846">
        <v>0</v>
      </c>
      <c r="E846">
        <v>0</v>
      </c>
    </row>
    <row r="847" spans="1:5" x14ac:dyDescent="0.2">
      <c r="A847">
        <v>81390</v>
      </c>
      <c r="B847" t="s">
        <v>410</v>
      </c>
      <c r="C847">
        <v>0</v>
      </c>
      <c r="D847">
        <v>0</v>
      </c>
      <c r="E847">
        <v>0</v>
      </c>
    </row>
    <row r="848" spans="1:5" x14ac:dyDescent="0.2">
      <c r="A848">
        <v>81410</v>
      </c>
      <c r="B848" t="s">
        <v>411</v>
      </c>
      <c r="C848">
        <v>0</v>
      </c>
      <c r="D848">
        <v>0</v>
      </c>
      <c r="E848">
        <v>0</v>
      </c>
    </row>
    <row r="850" spans="1:5" x14ac:dyDescent="0.2">
      <c r="A850">
        <v>81990</v>
      </c>
      <c r="B850" t="s">
        <v>412</v>
      </c>
      <c r="C850">
        <v>0</v>
      </c>
      <c r="D850" s="25">
        <v>-2589554.6</v>
      </c>
      <c r="E850" s="26">
        <v>-2342647</v>
      </c>
    </row>
    <row r="851" spans="1:5" x14ac:dyDescent="0.2">
      <c r="C851">
        <v>0</v>
      </c>
      <c r="D851" s="25">
        <v>-2467344.35</v>
      </c>
      <c r="E851" s="26">
        <v>-2443018</v>
      </c>
    </row>
    <row r="852" spans="1:5" x14ac:dyDescent="0.2">
      <c r="B852" t="s">
        <v>165</v>
      </c>
      <c r="C852">
        <v>0</v>
      </c>
      <c r="D852" s="25">
        <v>-12747209.039999999</v>
      </c>
      <c r="E852" s="26">
        <v>-9321660</v>
      </c>
    </row>
    <row r="853" spans="1:5" x14ac:dyDescent="0.2">
      <c r="B853" t="s">
        <v>167</v>
      </c>
      <c r="C853">
        <v>0</v>
      </c>
      <c r="D853" s="25">
        <v>11673937.01</v>
      </c>
      <c r="E853" s="26">
        <v>8622752</v>
      </c>
    </row>
    <row r="854" spans="1:5" x14ac:dyDescent="0.2">
      <c r="B854" t="s">
        <v>379</v>
      </c>
      <c r="C854">
        <v>0</v>
      </c>
      <c r="D854" s="25">
        <v>-1714.27</v>
      </c>
      <c r="E854" s="26">
        <v>-1714</v>
      </c>
    </row>
    <row r="855" spans="1:5" x14ac:dyDescent="0.2">
      <c r="B855" t="s">
        <v>380</v>
      </c>
      <c r="C855">
        <v>0</v>
      </c>
      <c r="D855" s="25">
        <v>-52638.26</v>
      </c>
      <c r="E855" s="26">
        <v>-52638</v>
      </c>
    </row>
    <row r="856" spans="1:5" x14ac:dyDescent="0.2">
      <c r="B856" t="s">
        <v>170</v>
      </c>
      <c r="C856">
        <v>0</v>
      </c>
      <c r="D856" s="25">
        <v>266837.49</v>
      </c>
      <c r="E856" s="26">
        <v>182466</v>
      </c>
    </row>
    <row r="857" spans="1:5" x14ac:dyDescent="0.2">
      <c r="B857" t="s">
        <v>168</v>
      </c>
      <c r="C857">
        <v>0</v>
      </c>
      <c r="D857" s="25">
        <v>158292.74</v>
      </c>
      <c r="E857" s="26">
        <v>242664</v>
      </c>
    </row>
    <row r="858" spans="1:5" x14ac:dyDescent="0.2">
      <c r="B858" t="s">
        <v>169</v>
      </c>
      <c r="C858">
        <v>0</v>
      </c>
      <c r="D858" s="25">
        <v>-386149.19</v>
      </c>
      <c r="E858" s="26">
        <v>-386149</v>
      </c>
    </row>
    <row r="859" spans="1:5" x14ac:dyDescent="0.2">
      <c r="B859" t="s">
        <v>381</v>
      </c>
      <c r="C859">
        <v>0</v>
      </c>
      <c r="D859" s="25">
        <v>248404.4</v>
      </c>
      <c r="E859" s="26">
        <v>248404</v>
      </c>
    </row>
    <row r="860" spans="1:5" x14ac:dyDescent="0.2">
      <c r="B860" t="s">
        <v>173</v>
      </c>
      <c r="C860">
        <v>0</v>
      </c>
      <c r="D860" s="25">
        <v>236504.04</v>
      </c>
      <c r="E860" s="26">
        <v>159708</v>
      </c>
    </row>
    <row r="861" spans="1:5" x14ac:dyDescent="0.2">
      <c r="B861" t="s">
        <v>174</v>
      </c>
      <c r="C861">
        <v>0</v>
      </c>
      <c r="D861" s="25">
        <v>188899.33</v>
      </c>
      <c r="E861" s="26">
        <v>145166</v>
      </c>
    </row>
    <row r="862" spans="1:5" x14ac:dyDescent="0.2">
      <c r="B862" t="s">
        <v>175</v>
      </c>
      <c r="C862">
        <v>0</v>
      </c>
      <c r="D862" s="25">
        <v>4293.28</v>
      </c>
      <c r="E862" s="26">
        <v>3476</v>
      </c>
    </row>
    <row r="863" spans="1:5" x14ac:dyDescent="0.2">
      <c r="B863" t="s">
        <v>178</v>
      </c>
      <c r="C863">
        <v>0</v>
      </c>
      <c r="D863" s="25">
        <v>1468.04</v>
      </c>
      <c r="E863" s="26">
        <v>1468</v>
      </c>
    </row>
    <row r="864" spans="1:5" x14ac:dyDescent="0.2">
      <c r="B864" t="s">
        <v>382</v>
      </c>
      <c r="C864">
        <v>0</v>
      </c>
      <c r="D864">
        <v>48</v>
      </c>
      <c r="E864">
        <v>48</v>
      </c>
    </row>
    <row r="865" spans="1:5" x14ac:dyDescent="0.2">
      <c r="B865" t="s">
        <v>383</v>
      </c>
      <c r="C865">
        <v>0</v>
      </c>
      <c r="D865">
        <v>260</v>
      </c>
      <c r="E865">
        <v>260</v>
      </c>
    </row>
    <row r="866" spans="1:5" x14ac:dyDescent="0.2">
      <c r="B866" t="s">
        <v>179</v>
      </c>
      <c r="C866">
        <v>0</v>
      </c>
      <c r="D866" s="25">
        <v>27942.34</v>
      </c>
      <c r="E866" s="26">
        <v>23753</v>
      </c>
    </row>
    <row r="867" spans="1:5" x14ac:dyDescent="0.2">
      <c r="B867" t="s">
        <v>180</v>
      </c>
      <c r="C867">
        <v>0</v>
      </c>
      <c r="D867" s="25">
        <v>28051.35</v>
      </c>
      <c r="E867" s="26">
        <v>27941</v>
      </c>
    </row>
    <row r="868" spans="1:5" x14ac:dyDescent="0.2">
      <c r="B868" t="s">
        <v>176</v>
      </c>
      <c r="C868">
        <v>0</v>
      </c>
      <c r="D868" s="25">
        <v>133119.53</v>
      </c>
      <c r="E868" s="26">
        <v>106984</v>
      </c>
    </row>
    <row r="869" spans="1:5" x14ac:dyDescent="0.2">
      <c r="B869" t="s">
        <v>384</v>
      </c>
      <c r="C869">
        <v>0</v>
      </c>
      <c r="D869" s="25">
        <v>25942.639999999999</v>
      </c>
      <c r="E869" s="26">
        <v>25943</v>
      </c>
    </row>
    <row r="870" spans="1:5" x14ac:dyDescent="0.2">
      <c r="B870" t="s">
        <v>385</v>
      </c>
      <c r="C870">
        <v>0</v>
      </c>
      <c r="D870" s="25">
        <v>16794.12</v>
      </c>
      <c r="E870" s="26">
        <v>16794</v>
      </c>
    </row>
    <row r="871" spans="1:5" x14ac:dyDescent="0.2">
      <c r="B871" t="s">
        <v>386</v>
      </c>
      <c r="C871">
        <v>0</v>
      </c>
      <c r="D871" s="25">
        <v>38207.53</v>
      </c>
      <c r="E871" s="26">
        <v>38208</v>
      </c>
    </row>
    <row r="872" spans="1:5" x14ac:dyDescent="0.2">
      <c r="B872" t="s">
        <v>387</v>
      </c>
      <c r="C872">
        <v>0</v>
      </c>
      <c r="D872" s="25">
        <v>10760.67</v>
      </c>
      <c r="E872" s="26">
        <v>10761</v>
      </c>
    </row>
    <row r="873" spans="1:5" x14ac:dyDescent="0.2">
      <c r="B873" t="s">
        <v>388</v>
      </c>
      <c r="C873">
        <v>0</v>
      </c>
      <c r="D873" s="25">
        <v>5738</v>
      </c>
      <c r="E873" s="26">
        <v>5738</v>
      </c>
    </row>
    <row r="875" spans="1:5" x14ac:dyDescent="0.2">
      <c r="A875">
        <v>82000</v>
      </c>
      <c r="B875" t="s">
        <v>413</v>
      </c>
    </row>
    <row r="876" spans="1:5" x14ac:dyDescent="0.2">
      <c r="A876">
        <v>82010</v>
      </c>
      <c r="B876" t="s">
        <v>414</v>
      </c>
      <c r="C876">
        <v>0</v>
      </c>
      <c r="D876" s="25">
        <v>-14825</v>
      </c>
      <c r="E876" s="26">
        <v>-14825</v>
      </c>
    </row>
    <row r="877" spans="1:5" x14ac:dyDescent="0.2">
      <c r="A877">
        <v>82020</v>
      </c>
      <c r="B877" t="s">
        <v>208</v>
      </c>
      <c r="C877">
        <v>0</v>
      </c>
      <c r="D877">
        <v>0</v>
      </c>
      <c r="E877">
        <v>0</v>
      </c>
    </row>
    <row r="878" spans="1:5" x14ac:dyDescent="0.2">
      <c r="A878">
        <v>82030</v>
      </c>
      <c r="B878" t="s">
        <v>415</v>
      </c>
      <c r="C878">
        <v>0</v>
      </c>
      <c r="D878" s="25">
        <v>-250883.77</v>
      </c>
      <c r="E878" s="26">
        <v>-250884</v>
      </c>
    </row>
    <row r="879" spans="1:5" x14ac:dyDescent="0.2">
      <c r="A879">
        <v>82040</v>
      </c>
      <c r="B879" t="s">
        <v>416</v>
      </c>
      <c r="C879">
        <v>0</v>
      </c>
      <c r="D879" s="25">
        <v>217731.92</v>
      </c>
      <c r="E879" s="26">
        <v>217732</v>
      </c>
    </row>
    <row r="880" spans="1:5" x14ac:dyDescent="0.2">
      <c r="A880">
        <v>82045</v>
      </c>
      <c r="B880" t="s">
        <v>417</v>
      </c>
      <c r="C880">
        <v>0</v>
      </c>
      <c r="D880">
        <v>0</v>
      </c>
      <c r="E880">
        <v>0</v>
      </c>
    </row>
    <row r="881" spans="1:5" x14ac:dyDescent="0.2">
      <c r="A881">
        <v>82050</v>
      </c>
      <c r="B881" t="s">
        <v>141</v>
      </c>
      <c r="C881">
        <v>0</v>
      </c>
      <c r="D881">
        <v>0</v>
      </c>
      <c r="E881">
        <v>0</v>
      </c>
    </row>
    <row r="882" spans="1:5" x14ac:dyDescent="0.2">
      <c r="A882">
        <v>82060</v>
      </c>
      <c r="B882" t="s">
        <v>140</v>
      </c>
      <c r="C882">
        <v>0</v>
      </c>
      <c r="D882">
        <v>0</v>
      </c>
      <c r="E882">
        <v>0</v>
      </c>
    </row>
    <row r="883" spans="1:5" x14ac:dyDescent="0.2">
      <c r="A883">
        <v>82070</v>
      </c>
      <c r="B883" t="s">
        <v>418</v>
      </c>
      <c r="C883">
        <v>0</v>
      </c>
      <c r="D883">
        <v>0</v>
      </c>
      <c r="E883">
        <v>0</v>
      </c>
    </row>
    <row r="884" spans="1:5" x14ac:dyDescent="0.2">
      <c r="A884">
        <v>82190</v>
      </c>
      <c r="B884" t="s">
        <v>419</v>
      </c>
      <c r="C884">
        <v>0</v>
      </c>
      <c r="D884" s="25">
        <v>-47976.85</v>
      </c>
      <c r="E884" s="26">
        <v>-47977</v>
      </c>
    </row>
    <row r="885" spans="1:5" x14ac:dyDescent="0.2">
      <c r="A885">
        <v>83000</v>
      </c>
      <c r="B885" t="s">
        <v>420</v>
      </c>
    </row>
    <row r="886" spans="1:5" x14ac:dyDescent="0.2">
      <c r="A886">
        <v>83010</v>
      </c>
      <c r="B886" t="s">
        <v>421</v>
      </c>
      <c r="C886">
        <v>0</v>
      </c>
      <c r="D886">
        <v>0</v>
      </c>
      <c r="E886">
        <v>0</v>
      </c>
    </row>
    <row r="887" spans="1:5" x14ac:dyDescent="0.2">
      <c r="A887">
        <v>83190</v>
      </c>
      <c r="B887" t="s">
        <v>422</v>
      </c>
      <c r="C887">
        <v>0</v>
      </c>
      <c r="D887">
        <v>0</v>
      </c>
      <c r="E887">
        <v>0</v>
      </c>
    </row>
    <row r="888" spans="1:5" x14ac:dyDescent="0.2">
      <c r="A888">
        <v>84000</v>
      </c>
      <c r="B888" t="s">
        <v>423</v>
      </c>
      <c r="C888">
        <v>0</v>
      </c>
      <c r="D888">
        <v>0</v>
      </c>
      <c r="E888" s="26">
        <v>-175248</v>
      </c>
    </row>
    <row r="890" spans="1:5" x14ac:dyDescent="0.2">
      <c r="A890">
        <v>84010</v>
      </c>
      <c r="B890" t="s">
        <v>424</v>
      </c>
      <c r="C890">
        <v>-160.25</v>
      </c>
      <c r="D890" s="25">
        <v>-11675.63</v>
      </c>
      <c r="E890" s="26">
        <v>-10101</v>
      </c>
    </row>
    <row r="891" spans="1:5" x14ac:dyDescent="0.2">
      <c r="C891">
        <v>0</v>
      </c>
      <c r="D891" s="25">
        <v>12556.82</v>
      </c>
      <c r="E891" s="26">
        <v>2456</v>
      </c>
    </row>
    <row r="892" spans="1:5" x14ac:dyDescent="0.2">
      <c r="B892" t="s">
        <v>167</v>
      </c>
      <c r="C892">
        <v>-160.25</v>
      </c>
      <c r="D892" s="25">
        <v>-22845.45</v>
      </c>
      <c r="E892" s="26">
        <v>-11170</v>
      </c>
    </row>
    <row r="893" spans="1:5" x14ac:dyDescent="0.2">
      <c r="B893" t="s">
        <v>174</v>
      </c>
      <c r="C893">
        <v>0</v>
      </c>
      <c r="D893" s="25">
        <v>-1387</v>
      </c>
      <c r="E893" s="26">
        <v>-1387</v>
      </c>
    </row>
    <row r="895" spans="1:5" x14ac:dyDescent="0.2">
      <c r="A895">
        <v>84011</v>
      </c>
      <c r="B895" t="s">
        <v>425</v>
      </c>
      <c r="C895">
        <v>0</v>
      </c>
      <c r="D895" s="25">
        <v>11142.02</v>
      </c>
      <c r="E895" s="26">
        <v>10101</v>
      </c>
    </row>
    <row r="897" spans="1:5" x14ac:dyDescent="0.2">
      <c r="A897">
        <v>84020</v>
      </c>
      <c r="B897" t="s">
        <v>426</v>
      </c>
      <c r="C897" s="25">
        <v>-22768.14</v>
      </c>
      <c r="D897" s="25">
        <v>-224529.68</v>
      </c>
      <c r="E897" s="26">
        <v>-293076</v>
      </c>
    </row>
    <row r="898" spans="1:5" x14ac:dyDescent="0.2">
      <c r="A898" t="s">
        <v>60</v>
      </c>
      <c r="B898" t="s">
        <v>61</v>
      </c>
      <c r="C898" s="23">
        <v>40819</v>
      </c>
      <c r="D898" s="24">
        <v>0.48810185185185184</v>
      </c>
      <c r="E898" t="s">
        <v>427</v>
      </c>
    </row>
    <row r="900" spans="1:5" x14ac:dyDescent="0.2">
      <c r="A900" t="s">
        <v>62</v>
      </c>
      <c r="B900" t="s">
        <v>63</v>
      </c>
      <c r="C900" t="s">
        <v>470</v>
      </c>
      <c r="D900" t="s">
        <v>471</v>
      </c>
      <c r="E900" t="s">
        <v>172</v>
      </c>
    </row>
    <row r="901" spans="1:5" x14ac:dyDescent="0.2">
      <c r="C901">
        <v>0</v>
      </c>
      <c r="D901" s="25">
        <v>795936.22</v>
      </c>
      <c r="E901" s="26">
        <v>502861</v>
      </c>
    </row>
    <row r="902" spans="1:5" x14ac:dyDescent="0.2">
      <c r="B902" t="s">
        <v>167</v>
      </c>
      <c r="C902" s="25">
        <v>-22768.14</v>
      </c>
      <c r="D902" s="25">
        <v>-1020465.9</v>
      </c>
      <c r="E902" s="26">
        <v>-795936</v>
      </c>
    </row>
    <row r="904" spans="1:5" x14ac:dyDescent="0.2">
      <c r="A904">
        <v>84021</v>
      </c>
      <c r="B904" t="s">
        <v>428</v>
      </c>
      <c r="C904">
        <v>0</v>
      </c>
      <c r="D904" s="25">
        <v>178993.4</v>
      </c>
      <c r="E904" s="26">
        <v>293076</v>
      </c>
    </row>
    <row r="906" spans="1:5" x14ac:dyDescent="0.2">
      <c r="A906">
        <v>84025</v>
      </c>
      <c r="B906" t="s">
        <v>429</v>
      </c>
      <c r="C906" s="25">
        <v>-1710</v>
      </c>
      <c r="D906" s="25">
        <v>-15120</v>
      </c>
      <c r="E906" s="26">
        <v>-18810</v>
      </c>
    </row>
    <row r="907" spans="1:5" x14ac:dyDescent="0.2">
      <c r="C907">
        <v>0</v>
      </c>
      <c r="D907" s="25">
        <v>51293.1</v>
      </c>
      <c r="E907" s="26">
        <v>32483</v>
      </c>
    </row>
    <row r="908" spans="1:5" x14ac:dyDescent="0.2">
      <c r="B908" t="s">
        <v>167</v>
      </c>
      <c r="C908" s="25">
        <v>-1710</v>
      </c>
      <c r="D908" s="25">
        <v>-66413.100000000006</v>
      </c>
      <c r="E908" s="26">
        <v>-51293</v>
      </c>
    </row>
    <row r="910" spans="1:5" x14ac:dyDescent="0.2">
      <c r="A910">
        <v>84026</v>
      </c>
      <c r="B910" t="s">
        <v>430</v>
      </c>
      <c r="C910">
        <v>0</v>
      </c>
      <c r="D910" s="25">
        <v>10350</v>
      </c>
      <c r="E910" s="26">
        <v>18810</v>
      </c>
    </row>
    <row r="912" spans="1:5" x14ac:dyDescent="0.2">
      <c r="A912">
        <v>84030</v>
      </c>
      <c r="B912" t="s">
        <v>431</v>
      </c>
      <c r="C912" s="25">
        <v>-17106</v>
      </c>
      <c r="D912" s="25">
        <v>-151349</v>
      </c>
      <c r="E912" s="26">
        <v>-191000</v>
      </c>
    </row>
    <row r="913" spans="1:5" x14ac:dyDescent="0.2">
      <c r="C913">
        <v>-120</v>
      </c>
      <c r="D913" s="25">
        <v>511478</v>
      </c>
      <c r="E913" s="26">
        <v>320672</v>
      </c>
    </row>
    <row r="914" spans="1:5" x14ac:dyDescent="0.2">
      <c r="B914" t="s">
        <v>167</v>
      </c>
      <c r="C914" s="25">
        <v>-16986</v>
      </c>
      <c r="D914" s="25">
        <v>-660847</v>
      </c>
      <c r="E914" s="26">
        <v>-509692</v>
      </c>
    </row>
    <row r="915" spans="1:5" x14ac:dyDescent="0.2">
      <c r="B915" t="s">
        <v>174</v>
      </c>
      <c r="C915">
        <v>0</v>
      </c>
      <c r="D915" s="25">
        <v>-1980</v>
      </c>
      <c r="E915" s="26">
        <v>-1980</v>
      </c>
    </row>
    <row r="917" spans="1:5" x14ac:dyDescent="0.2">
      <c r="A917">
        <v>84031</v>
      </c>
      <c r="B917" t="s">
        <v>432</v>
      </c>
      <c r="C917">
        <v>0</v>
      </c>
      <c r="D917" s="25">
        <v>117257</v>
      </c>
      <c r="E917" s="26">
        <v>191000</v>
      </c>
    </row>
    <row r="919" spans="1:5" x14ac:dyDescent="0.2">
      <c r="A919">
        <v>84035</v>
      </c>
      <c r="B919" t="s">
        <v>433</v>
      </c>
      <c r="C919" s="25">
        <v>-1905</v>
      </c>
      <c r="D919" s="25">
        <v>-5451.01</v>
      </c>
      <c r="E919">
        <v>0</v>
      </c>
    </row>
    <row r="920" spans="1:5" x14ac:dyDescent="0.2">
      <c r="C920">
        <v>0</v>
      </c>
      <c r="D920" s="25">
        <v>54627.26</v>
      </c>
      <c r="E920" s="26">
        <v>45200</v>
      </c>
    </row>
    <row r="921" spans="1:5" x14ac:dyDescent="0.2">
      <c r="B921" t="s">
        <v>165</v>
      </c>
      <c r="C921" s="25">
        <v>-1905</v>
      </c>
      <c r="D921" s="25">
        <v>-60078.27</v>
      </c>
      <c r="E921" s="26">
        <v>-45200</v>
      </c>
    </row>
    <row r="923" spans="1:5" x14ac:dyDescent="0.2">
      <c r="A923">
        <v>84040</v>
      </c>
      <c r="B923" t="s">
        <v>434</v>
      </c>
      <c r="C923" s="25">
        <v>-57459</v>
      </c>
      <c r="D923" s="25">
        <v>-508063</v>
      </c>
      <c r="E923" s="26">
        <v>-614860</v>
      </c>
    </row>
    <row r="924" spans="1:5" x14ac:dyDescent="0.2">
      <c r="C924">
        <v>-535</v>
      </c>
      <c r="D924" s="25">
        <v>1679358</v>
      </c>
      <c r="E924" s="26">
        <v>1065382</v>
      </c>
    </row>
    <row r="925" spans="1:5" x14ac:dyDescent="0.2">
      <c r="B925" t="s">
        <v>167</v>
      </c>
      <c r="C925" s="25">
        <v>-56924</v>
      </c>
      <c r="D925" s="25">
        <v>-2177118</v>
      </c>
      <c r="E925" s="26">
        <v>-1669939</v>
      </c>
    </row>
    <row r="926" spans="1:5" x14ac:dyDescent="0.2">
      <c r="B926" t="s">
        <v>174</v>
      </c>
      <c r="C926">
        <v>0</v>
      </c>
      <c r="D926" s="25">
        <v>-10303</v>
      </c>
      <c r="E926" s="26">
        <v>-10303</v>
      </c>
    </row>
    <row r="928" spans="1:5" x14ac:dyDescent="0.2">
      <c r="A928">
        <v>84041</v>
      </c>
      <c r="B928" t="s">
        <v>435</v>
      </c>
      <c r="C928">
        <v>0</v>
      </c>
      <c r="D928" s="25">
        <v>392809</v>
      </c>
      <c r="E928" s="26">
        <v>614860</v>
      </c>
    </row>
    <row r="929" spans="1:5" x14ac:dyDescent="0.2">
      <c r="A929">
        <v>84045</v>
      </c>
      <c r="B929" t="s">
        <v>436</v>
      </c>
      <c r="C929">
        <v>0</v>
      </c>
      <c r="D929">
        <v>0</v>
      </c>
      <c r="E929">
        <v>0</v>
      </c>
    </row>
    <row r="930" spans="1:5" x14ac:dyDescent="0.2">
      <c r="A930">
        <v>84050</v>
      </c>
      <c r="B930" t="s">
        <v>23</v>
      </c>
      <c r="C930">
        <v>0</v>
      </c>
      <c r="D930">
        <v>0</v>
      </c>
      <c r="E930">
        <v>0</v>
      </c>
    </row>
    <row r="931" spans="1:5" x14ac:dyDescent="0.2">
      <c r="A931">
        <v>84070</v>
      </c>
      <c r="B931" t="s">
        <v>437</v>
      </c>
      <c r="C931">
        <v>0</v>
      </c>
      <c r="D931">
        <v>0</v>
      </c>
      <c r="E931">
        <v>0</v>
      </c>
    </row>
    <row r="932" spans="1:5" x14ac:dyDescent="0.2">
      <c r="A932">
        <v>84071</v>
      </c>
      <c r="B932" t="s">
        <v>438</v>
      </c>
      <c r="C932">
        <v>0</v>
      </c>
      <c r="D932">
        <v>0</v>
      </c>
      <c r="E932">
        <v>0</v>
      </c>
    </row>
    <row r="933" spans="1:5" x14ac:dyDescent="0.2">
      <c r="A933">
        <v>84075</v>
      </c>
      <c r="B933" t="s">
        <v>439</v>
      </c>
      <c r="C933">
        <v>0</v>
      </c>
      <c r="D933">
        <v>0</v>
      </c>
      <c r="E933">
        <v>0</v>
      </c>
    </row>
    <row r="934" spans="1:5" x14ac:dyDescent="0.2">
      <c r="A934">
        <v>84076</v>
      </c>
      <c r="B934" t="s">
        <v>440</v>
      </c>
      <c r="C934">
        <v>0</v>
      </c>
      <c r="D934">
        <v>0</v>
      </c>
      <c r="E934">
        <v>0</v>
      </c>
    </row>
    <row r="935" spans="1:5" x14ac:dyDescent="0.2">
      <c r="A935">
        <v>84080</v>
      </c>
      <c r="B935" t="s">
        <v>441</v>
      </c>
      <c r="C935">
        <v>0</v>
      </c>
      <c r="D935">
        <v>0</v>
      </c>
      <c r="E935">
        <v>0</v>
      </c>
    </row>
    <row r="937" spans="1:5" x14ac:dyDescent="0.2">
      <c r="A937">
        <v>85010</v>
      </c>
      <c r="B937" t="s">
        <v>442</v>
      </c>
      <c r="C937" s="25">
        <v>-113327.01</v>
      </c>
      <c r="D937" s="25">
        <v>-168942.1</v>
      </c>
      <c r="E937" s="26">
        <v>-193623</v>
      </c>
    </row>
    <row r="938" spans="1:5" x14ac:dyDescent="0.2">
      <c r="C938" s="25">
        <v>-113327.01</v>
      </c>
      <c r="D938" s="25">
        <v>-168531.85</v>
      </c>
      <c r="E938" s="26">
        <v>-193213</v>
      </c>
    </row>
    <row r="939" spans="1:5" x14ac:dyDescent="0.2">
      <c r="B939" t="s">
        <v>167</v>
      </c>
      <c r="C939">
        <v>0</v>
      </c>
      <c r="D939">
        <v>-410.25</v>
      </c>
      <c r="E939">
        <v>-410</v>
      </c>
    </row>
    <row r="941" spans="1:5" x14ac:dyDescent="0.2">
      <c r="A941">
        <v>85015</v>
      </c>
      <c r="B941" t="s">
        <v>443</v>
      </c>
      <c r="C941">
        <v>0</v>
      </c>
      <c r="D941">
        <v>0</v>
      </c>
      <c r="E941">
        <v>0</v>
      </c>
    </row>
    <row r="942" spans="1:5" x14ac:dyDescent="0.2">
      <c r="A942">
        <v>85110</v>
      </c>
      <c r="B942" t="s">
        <v>444</v>
      </c>
      <c r="C942">
        <v>0</v>
      </c>
      <c r="D942" s="25">
        <v>-6398.02</v>
      </c>
      <c r="E942">
        <v>0</v>
      </c>
    </row>
    <row r="944" spans="1:5" x14ac:dyDescent="0.2">
      <c r="A944">
        <v>85115</v>
      </c>
      <c r="B944" t="s">
        <v>445</v>
      </c>
      <c r="C944">
        <v>0</v>
      </c>
      <c r="D944" s="25">
        <v>8444.25</v>
      </c>
      <c r="E944">
        <v>0</v>
      </c>
    </row>
    <row r="945" spans="1:5" x14ac:dyDescent="0.2">
      <c r="C945">
        <v>0</v>
      </c>
      <c r="D945" s="25">
        <v>8427.11</v>
      </c>
      <c r="E945">
        <v>-17</v>
      </c>
    </row>
    <row r="946" spans="1:5" x14ac:dyDescent="0.2">
      <c r="B946" t="s">
        <v>167</v>
      </c>
      <c r="C946">
        <v>0</v>
      </c>
      <c r="D946">
        <v>17.14</v>
      </c>
      <c r="E946">
        <v>17</v>
      </c>
    </row>
    <row r="948" spans="1:5" x14ac:dyDescent="0.2">
      <c r="A948">
        <v>85120</v>
      </c>
      <c r="B948" t="s">
        <v>446</v>
      </c>
      <c r="C948">
        <v>0</v>
      </c>
      <c r="D948" s="25">
        <v>-2046.51</v>
      </c>
      <c r="E948">
        <v>688</v>
      </c>
    </row>
    <row r="949" spans="1:5" x14ac:dyDescent="0.2">
      <c r="A949">
        <v>85210</v>
      </c>
      <c r="B949" t="s">
        <v>447</v>
      </c>
      <c r="C949">
        <v>0</v>
      </c>
      <c r="D949" s="25">
        <v>-45060.26</v>
      </c>
      <c r="E949" s="26">
        <v>-59470</v>
      </c>
    </row>
    <row r="951" spans="1:5" x14ac:dyDescent="0.2">
      <c r="A951">
        <v>86990</v>
      </c>
      <c r="B951" t="s">
        <v>448</v>
      </c>
      <c r="C951" s="25">
        <v>-214435.4</v>
      </c>
      <c r="D951" s="25">
        <v>-419639.54</v>
      </c>
      <c r="E951" s="26">
        <v>-252404</v>
      </c>
    </row>
    <row r="952" spans="1:5" x14ac:dyDescent="0.2">
      <c r="C952" s="25">
        <v>-113982.01</v>
      </c>
      <c r="D952" s="25">
        <v>3602191.29</v>
      </c>
      <c r="E952" s="26">
        <v>2844889</v>
      </c>
    </row>
    <row r="953" spans="1:5" x14ac:dyDescent="0.2">
      <c r="B953" t="s">
        <v>165</v>
      </c>
      <c r="C953" s="25">
        <v>-1905</v>
      </c>
      <c r="D953" s="25">
        <v>-60078.27</v>
      </c>
      <c r="E953" s="26">
        <v>-45200</v>
      </c>
    </row>
    <row r="954" spans="1:5" x14ac:dyDescent="0.2">
      <c r="B954" t="s">
        <v>167</v>
      </c>
      <c r="C954" s="25">
        <v>-98548.39</v>
      </c>
      <c r="D954" s="25">
        <v>-3948082.56</v>
      </c>
      <c r="E954" s="26">
        <v>-3038423</v>
      </c>
    </row>
    <row r="955" spans="1:5" x14ac:dyDescent="0.2">
      <c r="B955" t="s">
        <v>174</v>
      </c>
      <c r="C955">
        <v>0</v>
      </c>
      <c r="D955" s="25">
        <v>-13670</v>
      </c>
      <c r="E955" s="26">
        <v>-13670</v>
      </c>
    </row>
    <row r="957" spans="1:5" x14ac:dyDescent="0.2">
      <c r="A957">
        <v>89990</v>
      </c>
      <c r="B957" t="s">
        <v>449</v>
      </c>
      <c r="C957" s="25">
        <v>-214435.4</v>
      </c>
      <c r="D957" s="25">
        <v>-3057170.99</v>
      </c>
      <c r="E957" s="26">
        <v>-2818277</v>
      </c>
    </row>
    <row r="958" spans="1:5" x14ac:dyDescent="0.2">
      <c r="C958" s="25">
        <v>-113982.01</v>
      </c>
      <c r="D958" s="25">
        <v>1086870.0900000001</v>
      </c>
      <c r="E958" s="26">
        <v>178645</v>
      </c>
    </row>
    <row r="959" spans="1:5" x14ac:dyDescent="0.2">
      <c r="B959" t="s">
        <v>165</v>
      </c>
      <c r="C959" s="25">
        <v>-1905</v>
      </c>
      <c r="D959" s="25">
        <v>-12807287.310000001</v>
      </c>
      <c r="E959" s="26">
        <v>-9366860</v>
      </c>
    </row>
    <row r="960" spans="1:5" x14ac:dyDescent="0.2">
      <c r="B960" t="s">
        <v>167</v>
      </c>
      <c r="C960" s="25">
        <v>-98548.39</v>
      </c>
      <c r="D960" s="25">
        <v>7725854.4500000002</v>
      </c>
      <c r="E960" s="26">
        <v>5584329</v>
      </c>
    </row>
    <row r="961" spans="1:5" x14ac:dyDescent="0.2">
      <c r="B961" t="s">
        <v>379</v>
      </c>
      <c r="C961">
        <v>0</v>
      </c>
      <c r="D961" s="25">
        <v>-1714.27</v>
      </c>
      <c r="E961" s="26">
        <v>-1714</v>
      </c>
    </row>
    <row r="962" spans="1:5" x14ac:dyDescent="0.2">
      <c r="B962" t="s">
        <v>380</v>
      </c>
      <c r="C962">
        <v>0</v>
      </c>
      <c r="D962" s="25">
        <v>-52638.26</v>
      </c>
      <c r="E962" s="26">
        <v>-52638</v>
      </c>
    </row>
    <row r="963" spans="1:5" x14ac:dyDescent="0.2">
      <c r="B963" t="s">
        <v>170</v>
      </c>
      <c r="C963">
        <v>0</v>
      </c>
      <c r="D963" s="25">
        <v>266837.49</v>
      </c>
      <c r="E963" s="26">
        <v>182466</v>
      </c>
    </row>
    <row r="964" spans="1:5" x14ac:dyDescent="0.2">
      <c r="B964" t="s">
        <v>168</v>
      </c>
      <c r="C964">
        <v>0</v>
      </c>
      <c r="D964" s="25">
        <v>158292.74</v>
      </c>
      <c r="E964" s="26">
        <v>242664</v>
      </c>
    </row>
    <row r="965" spans="1:5" x14ac:dyDescent="0.2">
      <c r="B965" t="s">
        <v>169</v>
      </c>
      <c r="C965">
        <v>0</v>
      </c>
      <c r="D965" s="25">
        <v>-386149.19</v>
      </c>
      <c r="E965" s="26">
        <v>-386149</v>
      </c>
    </row>
    <row r="966" spans="1:5" x14ac:dyDescent="0.2">
      <c r="B966" t="s">
        <v>381</v>
      </c>
      <c r="C966">
        <v>0</v>
      </c>
      <c r="D966" s="25">
        <v>248404.4</v>
      </c>
      <c r="E966" s="26">
        <v>248404</v>
      </c>
    </row>
    <row r="967" spans="1:5" x14ac:dyDescent="0.2">
      <c r="B967" t="s">
        <v>173</v>
      </c>
      <c r="C967">
        <v>0</v>
      </c>
      <c r="D967" s="25">
        <v>236504.04</v>
      </c>
      <c r="E967" s="26">
        <v>159708</v>
      </c>
    </row>
    <row r="968" spans="1:5" x14ac:dyDescent="0.2">
      <c r="B968" t="s">
        <v>174</v>
      </c>
      <c r="C968">
        <v>0</v>
      </c>
      <c r="D968" s="25">
        <v>175229.33</v>
      </c>
      <c r="E968" s="26">
        <v>131496</v>
      </c>
    </row>
    <row r="969" spans="1:5" x14ac:dyDescent="0.2">
      <c r="B969" t="s">
        <v>175</v>
      </c>
      <c r="C969">
        <v>0</v>
      </c>
      <c r="D969" s="25">
        <v>4293.28</v>
      </c>
      <c r="E969" s="26">
        <v>3476</v>
      </c>
    </row>
    <row r="970" spans="1:5" x14ac:dyDescent="0.2">
      <c r="B970" t="s">
        <v>178</v>
      </c>
      <c r="C970">
        <v>0</v>
      </c>
      <c r="D970" s="25">
        <v>1468.04</v>
      </c>
      <c r="E970" s="26">
        <v>1468</v>
      </c>
    </row>
    <row r="971" spans="1:5" x14ac:dyDescent="0.2">
      <c r="A971" t="s">
        <v>60</v>
      </c>
      <c r="B971" t="s">
        <v>61</v>
      </c>
      <c r="C971" s="23">
        <v>40819</v>
      </c>
      <c r="D971" s="24">
        <v>0.48810185185185184</v>
      </c>
      <c r="E971" t="s">
        <v>450</v>
      </c>
    </row>
    <row r="973" spans="1:5" x14ac:dyDescent="0.2">
      <c r="A973" t="s">
        <v>62</v>
      </c>
      <c r="B973" t="s">
        <v>63</v>
      </c>
      <c r="C973" t="s">
        <v>470</v>
      </c>
      <c r="D973" t="s">
        <v>471</v>
      </c>
      <c r="E973" t="s">
        <v>172</v>
      </c>
    </row>
    <row r="974" spans="1:5" x14ac:dyDescent="0.2">
      <c r="B974" t="s">
        <v>382</v>
      </c>
      <c r="C974">
        <v>0</v>
      </c>
      <c r="D974">
        <v>48</v>
      </c>
      <c r="E974">
        <v>48</v>
      </c>
    </row>
    <row r="975" spans="1:5" x14ac:dyDescent="0.2">
      <c r="B975" t="s">
        <v>383</v>
      </c>
      <c r="C975">
        <v>0</v>
      </c>
      <c r="D975">
        <v>260</v>
      </c>
      <c r="E975">
        <v>260</v>
      </c>
    </row>
    <row r="976" spans="1:5" x14ac:dyDescent="0.2">
      <c r="B976" t="s">
        <v>179</v>
      </c>
      <c r="C976">
        <v>0</v>
      </c>
      <c r="D976" s="25">
        <v>27942.34</v>
      </c>
      <c r="E976" s="26">
        <v>23753</v>
      </c>
    </row>
    <row r="977" spans="1:5" x14ac:dyDescent="0.2">
      <c r="B977" t="s">
        <v>180</v>
      </c>
      <c r="C977">
        <v>0</v>
      </c>
      <c r="D977" s="25">
        <v>28051.35</v>
      </c>
      <c r="E977" s="26">
        <v>27941</v>
      </c>
    </row>
    <row r="978" spans="1:5" x14ac:dyDescent="0.2">
      <c r="B978" t="s">
        <v>176</v>
      </c>
      <c r="C978">
        <v>0</v>
      </c>
      <c r="D978" s="25">
        <v>133119.53</v>
      </c>
      <c r="E978" s="26">
        <v>106984</v>
      </c>
    </row>
    <row r="979" spans="1:5" x14ac:dyDescent="0.2">
      <c r="B979" t="s">
        <v>384</v>
      </c>
      <c r="C979">
        <v>0</v>
      </c>
      <c r="D979" s="25">
        <v>25942.639999999999</v>
      </c>
      <c r="E979" s="26">
        <v>25943</v>
      </c>
    </row>
    <row r="980" spans="1:5" x14ac:dyDescent="0.2">
      <c r="B980" t="s">
        <v>385</v>
      </c>
      <c r="C980">
        <v>0</v>
      </c>
      <c r="D980" s="25">
        <v>16794.12</v>
      </c>
      <c r="E980" s="26">
        <v>16794</v>
      </c>
    </row>
    <row r="981" spans="1:5" x14ac:dyDescent="0.2">
      <c r="B981" t="s">
        <v>386</v>
      </c>
      <c r="C981">
        <v>0</v>
      </c>
      <c r="D981" s="25">
        <v>38207.53</v>
      </c>
      <c r="E981" s="26">
        <v>38208</v>
      </c>
    </row>
    <row r="982" spans="1:5" x14ac:dyDescent="0.2">
      <c r="B982" t="s">
        <v>387</v>
      </c>
      <c r="C982">
        <v>0</v>
      </c>
      <c r="D982" s="25">
        <v>10760.67</v>
      </c>
      <c r="E982" s="26">
        <v>10761</v>
      </c>
    </row>
    <row r="983" spans="1:5" x14ac:dyDescent="0.2">
      <c r="B983" t="s">
        <v>388</v>
      </c>
      <c r="C983">
        <v>0</v>
      </c>
      <c r="D983" s="25">
        <v>5738</v>
      </c>
      <c r="E983" s="26">
        <v>5738</v>
      </c>
    </row>
    <row r="985" spans="1:5" x14ac:dyDescent="0.2">
      <c r="A985">
        <v>99900</v>
      </c>
      <c r="B985" t="s">
        <v>451</v>
      </c>
      <c r="C985">
        <v>0</v>
      </c>
      <c r="D985">
        <v>0</v>
      </c>
      <c r="E985">
        <v>0</v>
      </c>
    </row>
    <row r="987" spans="1:5" x14ac:dyDescent="0.2">
      <c r="A987">
        <v>99990</v>
      </c>
      <c r="B987" t="s">
        <v>248</v>
      </c>
      <c r="C987" s="25">
        <v>-73779.37</v>
      </c>
      <c r="D987" s="25">
        <v>-32817.9</v>
      </c>
      <c r="E987" s="26">
        <v>246907</v>
      </c>
    </row>
    <row r="988" spans="1:5" x14ac:dyDescent="0.2">
      <c r="C988" s="25">
        <v>-266778.2</v>
      </c>
      <c r="D988" s="25">
        <v>6917607.0199999996</v>
      </c>
      <c r="E988" s="26">
        <v>6410219</v>
      </c>
    </row>
    <row r="989" spans="1:5" x14ac:dyDescent="0.2">
      <c r="B989" t="s">
        <v>165</v>
      </c>
      <c r="C989" s="25">
        <v>291547.21999999997</v>
      </c>
      <c r="D989" s="25">
        <v>-12482109.550000001</v>
      </c>
      <c r="E989" s="26">
        <v>-9331832</v>
      </c>
    </row>
    <row r="990" spans="1:5" x14ac:dyDescent="0.2">
      <c r="B990" t="s">
        <v>167</v>
      </c>
      <c r="C990" s="25">
        <v>-98548.39</v>
      </c>
      <c r="D990" s="25">
        <v>4603047.62</v>
      </c>
      <c r="E990" s="26">
        <v>2391666</v>
      </c>
    </row>
    <row r="991" spans="1:5" x14ac:dyDescent="0.2">
      <c r="B991" t="s">
        <v>379</v>
      </c>
      <c r="C991">
        <v>0</v>
      </c>
      <c r="D991" s="25">
        <v>-1714.27</v>
      </c>
      <c r="E991" s="26">
        <v>-1714</v>
      </c>
    </row>
    <row r="992" spans="1:5" x14ac:dyDescent="0.2">
      <c r="B992" t="s">
        <v>380</v>
      </c>
      <c r="C992">
        <v>0</v>
      </c>
      <c r="D992" s="25">
        <v>-52638.26</v>
      </c>
      <c r="E992" s="26">
        <v>-52638</v>
      </c>
    </row>
    <row r="993" spans="2:5" x14ac:dyDescent="0.2">
      <c r="B993" t="s">
        <v>170</v>
      </c>
      <c r="C993">
        <v>0</v>
      </c>
      <c r="D993" s="25">
        <v>266837.49</v>
      </c>
      <c r="E993" s="26">
        <v>182466</v>
      </c>
    </row>
    <row r="994" spans="2:5" x14ac:dyDescent="0.2">
      <c r="B994" t="s">
        <v>168</v>
      </c>
      <c r="C994">
        <v>0</v>
      </c>
      <c r="D994" s="25">
        <v>163841.74</v>
      </c>
      <c r="E994" s="26">
        <v>248213</v>
      </c>
    </row>
    <row r="995" spans="2:5" x14ac:dyDescent="0.2">
      <c r="B995" t="s">
        <v>169</v>
      </c>
      <c r="C995">
        <v>0</v>
      </c>
      <c r="D995" s="25">
        <v>-386149.19</v>
      </c>
      <c r="E995" s="26">
        <v>-386149</v>
      </c>
    </row>
    <row r="996" spans="2:5" x14ac:dyDescent="0.2">
      <c r="B996" t="s">
        <v>381</v>
      </c>
      <c r="C996">
        <v>0</v>
      </c>
      <c r="D996" s="25">
        <v>248404.4</v>
      </c>
      <c r="E996" s="26">
        <v>248404</v>
      </c>
    </row>
    <row r="997" spans="2:5" x14ac:dyDescent="0.2">
      <c r="B997" t="s">
        <v>173</v>
      </c>
      <c r="C997">
        <v>0</v>
      </c>
      <c r="D997" s="25">
        <v>236504.04</v>
      </c>
      <c r="E997" s="26">
        <v>159708</v>
      </c>
    </row>
    <row r="998" spans="2:5" x14ac:dyDescent="0.2">
      <c r="B998" t="s">
        <v>174</v>
      </c>
      <c r="C998">
        <v>0</v>
      </c>
      <c r="D998" s="25">
        <v>160925.56</v>
      </c>
      <c r="E998" s="26">
        <v>117192</v>
      </c>
    </row>
    <row r="999" spans="2:5" x14ac:dyDescent="0.2">
      <c r="B999" t="s">
        <v>175</v>
      </c>
      <c r="C999">
        <v>0</v>
      </c>
      <c r="D999" s="25">
        <v>4293.28</v>
      </c>
      <c r="E999" s="26">
        <v>3476</v>
      </c>
    </row>
    <row r="1000" spans="2:5" x14ac:dyDescent="0.2">
      <c r="B1000" t="s">
        <v>178</v>
      </c>
      <c r="C1000">
        <v>0</v>
      </c>
      <c r="D1000" s="25">
        <v>1468.04</v>
      </c>
      <c r="E1000" s="26">
        <v>1468</v>
      </c>
    </row>
    <row r="1001" spans="2:5" x14ac:dyDescent="0.2">
      <c r="B1001" t="s">
        <v>382</v>
      </c>
      <c r="C1001">
        <v>0</v>
      </c>
      <c r="D1001">
        <v>48</v>
      </c>
      <c r="E1001">
        <v>48</v>
      </c>
    </row>
    <row r="1002" spans="2:5" x14ac:dyDescent="0.2">
      <c r="B1002" t="s">
        <v>383</v>
      </c>
      <c r="C1002">
        <v>0</v>
      </c>
      <c r="D1002">
        <v>260</v>
      </c>
      <c r="E1002">
        <v>260</v>
      </c>
    </row>
    <row r="1003" spans="2:5" x14ac:dyDescent="0.2">
      <c r="B1003" t="s">
        <v>179</v>
      </c>
      <c r="C1003">
        <v>0</v>
      </c>
      <c r="D1003" s="25">
        <v>27942.34</v>
      </c>
      <c r="E1003" s="26">
        <v>23753</v>
      </c>
    </row>
    <row r="1004" spans="2:5" x14ac:dyDescent="0.2">
      <c r="B1004" t="s">
        <v>180</v>
      </c>
      <c r="C1004">
        <v>0</v>
      </c>
      <c r="D1004" s="25">
        <v>28051.35</v>
      </c>
      <c r="E1004" s="26">
        <v>27941</v>
      </c>
    </row>
    <row r="1005" spans="2:5" x14ac:dyDescent="0.2">
      <c r="B1005" t="s">
        <v>176</v>
      </c>
      <c r="C1005">
        <v>0</v>
      </c>
      <c r="D1005" s="25">
        <v>133119.53</v>
      </c>
      <c r="E1005" s="26">
        <v>106984</v>
      </c>
    </row>
    <row r="1006" spans="2:5" x14ac:dyDescent="0.2">
      <c r="B1006" t="s">
        <v>384</v>
      </c>
      <c r="C1006">
        <v>0</v>
      </c>
      <c r="D1006" s="25">
        <v>25942.639999999999</v>
      </c>
      <c r="E1006" s="26">
        <v>25943</v>
      </c>
    </row>
    <row r="1007" spans="2:5" x14ac:dyDescent="0.2">
      <c r="B1007" t="s">
        <v>385</v>
      </c>
      <c r="C1007">
        <v>0</v>
      </c>
      <c r="D1007" s="25">
        <v>16794.12</v>
      </c>
      <c r="E1007" s="26">
        <v>16794</v>
      </c>
    </row>
    <row r="1008" spans="2:5" x14ac:dyDescent="0.2">
      <c r="B1008" t="s">
        <v>386</v>
      </c>
      <c r="C1008">
        <v>0</v>
      </c>
      <c r="D1008" s="25">
        <v>38207.53</v>
      </c>
      <c r="E1008" s="26">
        <v>38208</v>
      </c>
    </row>
    <row r="1009" spans="2:5" x14ac:dyDescent="0.2">
      <c r="B1009" t="s">
        <v>387</v>
      </c>
      <c r="C1009">
        <v>0</v>
      </c>
      <c r="D1009" s="25">
        <v>10760.67</v>
      </c>
      <c r="E1009" s="26">
        <v>10761</v>
      </c>
    </row>
    <row r="1010" spans="2:5" x14ac:dyDescent="0.2">
      <c r="B1010" t="s">
        <v>388</v>
      </c>
      <c r="C1010">
        <v>0</v>
      </c>
      <c r="D1010" s="25">
        <v>5738</v>
      </c>
      <c r="E1010" s="26">
        <v>5738</v>
      </c>
    </row>
  </sheetData>
  <phoneticPr fontId="3" type="noConversion"/>
  <pageMargins left="0.75" right="0.75" top="1" bottom="1" header="0" footer="0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Regneark</vt:lpstr>
      </vt:variant>
      <vt:variant>
        <vt:i4>3</vt:i4>
      </vt:variant>
      <vt:variant>
        <vt:lpstr>Navngivne områder</vt:lpstr>
      </vt:variant>
      <vt:variant>
        <vt:i4>2</vt:i4>
      </vt:variant>
    </vt:vector>
  </HeadingPairs>
  <TitlesOfParts>
    <vt:vector size="5" baseType="lpstr">
      <vt:lpstr>Forside</vt:lpstr>
      <vt:lpstr>Noter</vt:lpstr>
      <vt:lpstr>Data</vt:lpstr>
      <vt:lpstr>Forside!Udskriftsområde</vt:lpstr>
      <vt:lpstr>Noter!Udskriftsområde</vt:lpstr>
    </vt:vector>
  </TitlesOfParts>
  <Company>FOA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Leif Skaarup</dc:creator>
  <cp:lastModifiedBy>Leif Skaarup</cp:lastModifiedBy>
  <cp:lastPrinted>2016-09-27T13:20:31Z</cp:lastPrinted>
  <dcterms:created xsi:type="dcterms:W3CDTF">2009-08-21T07:56:44Z</dcterms:created>
  <dcterms:modified xsi:type="dcterms:W3CDTF">2017-10-06T09:35:58Z</dcterms:modified>
</cp:coreProperties>
</file>